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4\業務\人間ドック関係\⑩ドック管理様式\人間ドック申込用紙\"/>
    </mc:Choice>
  </mc:AlternateContent>
  <bookViews>
    <workbookView xWindow="0" yWindow="0" windowWidth="20490" windowHeight="7440"/>
  </bookViews>
  <sheets>
    <sheet name="申込用" sheetId="1" r:id="rId1"/>
    <sheet name="コピー元" sheetId="3" state="hidden" r:id="rId2"/>
    <sheet name="手書用" sheetId="7" state="hidden" r:id="rId3"/>
  </sheets>
  <definedNames>
    <definedName name="_xlnm.Print_Area" localSheetId="1">コピー元!$A$1:$AH$3</definedName>
    <definedName name="_xlnm.Print_Area" localSheetId="2">手書用!$B$1:$N$56</definedName>
    <definedName name="_xlnm.Print_Area" localSheetId="0">申込用!$B$1:$J$47</definedName>
  </definedNames>
  <calcPr calcId="152511"/>
</workbook>
</file>

<file path=xl/calcChain.xml><?xml version="1.0" encoding="utf-8"?>
<calcChain xmlns="http://schemas.openxmlformats.org/spreadsheetml/2006/main">
  <c r="U83" i="1" l="1"/>
  <c r="U84" i="1"/>
  <c r="U85" i="1"/>
  <c r="U82" i="1"/>
  <c r="U81" i="1"/>
  <c r="I98" i="1" l="1"/>
  <c r="G98" i="1" s="1"/>
  <c r="I99" i="1"/>
  <c r="G99" i="1" s="1"/>
  <c r="I100" i="1"/>
  <c r="G100" i="1" s="1"/>
  <c r="I107" i="1"/>
  <c r="G107" i="1" s="1"/>
  <c r="I108" i="1"/>
  <c r="G108" i="1" s="1"/>
  <c r="I109" i="1"/>
  <c r="G109" i="1" s="1"/>
  <c r="I110" i="1"/>
  <c r="G110" i="1" s="1"/>
  <c r="I114" i="1"/>
  <c r="G114" i="1" s="1"/>
  <c r="I115" i="1"/>
  <c r="G115" i="1" s="1"/>
  <c r="I116" i="1"/>
  <c r="G116" i="1" s="1"/>
  <c r="I117" i="1"/>
  <c r="I118" i="1" s="1"/>
  <c r="I119" i="1" s="1"/>
  <c r="I120" i="1" s="1"/>
  <c r="G120" i="1" s="1"/>
  <c r="I121" i="1"/>
  <c r="G121" i="1" s="1"/>
  <c r="I122" i="1"/>
  <c r="G122" i="1" s="1"/>
  <c r="I123" i="1"/>
  <c r="G123" i="1" s="1"/>
  <c r="I124" i="1"/>
  <c r="G124" i="1" s="1"/>
  <c r="I130" i="1"/>
  <c r="G130" i="1" s="1"/>
  <c r="I131" i="1"/>
  <c r="G131" i="1" s="1"/>
  <c r="I132" i="1"/>
  <c r="G132" i="1" s="1"/>
  <c r="I133" i="1"/>
  <c r="I134" i="1" s="1"/>
  <c r="G134" i="1" s="1"/>
  <c r="I138" i="1"/>
  <c r="G138" i="1" s="1"/>
  <c r="I139" i="1"/>
  <c r="G139" i="1" s="1"/>
  <c r="I140" i="1"/>
  <c r="G140" i="1" s="1"/>
  <c r="I141" i="1"/>
  <c r="G141" i="1" s="1"/>
  <c r="I142" i="1"/>
  <c r="G142" i="1" s="1"/>
  <c r="I143" i="1"/>
  <c r="G143" i="1" s="1"/>
  <c r="I144" i="1"/>
  <c r="G144" i="1" s="1"/>
  <c r="I145" i="1"/>
  <c r="G145" i="1" s="1"/>
  <c r="I146" i="1"/>
  <c r="G146" i="1" s="1"/>
  <c r="I147" i="1"/>
  <c r="G147" i="1" s="1"/>
  <c r="I148" i="1"/>
  <c r="G148" i="1" s="1"/>
  <c r="I149" i="1"/>
  <c r="G149" i="1" s="1"/>
  <c r="I150" i="1"/>
  <c r="G150" i="1" s="1"/>
  <c r="I155" i="1"/>
  <c r="G155" i="1" s="1"/>
  <c r="I156" i="1"/>
  <c r="G156" i="1" s="1"/>
  <c r="I157" i="1"/>
  <c r="G157" i="1" s="1"/>
  <c r="I158" i="1"/>
  <c r="G158" i="1" s="1"/>
  <c r="I159" i="1"/>
  <c r="G159" i="1" s="1"/>
  <c r="I160" i="1"/>
  <c r="G160" i="1" s="1"/>
  <c r="I161" i="1"/>
  <c r="G161" i="1" s="1"/>
  <c r="I162" i="1"/>
  <c r="G162" i="1" s="1"/>
  <c r="I163" i="1"/>
  <c r="G163" i="1" s="1"/>
  <c r="I164" i="1"/>
  <c r="G164" i="1" s="1"/>
  <c r="I165" i="1"/>
  <c r="G165" i="1" s="1"/>
  <c r="I166" i="1"/>
  <c r="G166" i="1" s="1"/>
  <c r="I111" i="1" l="1"/>
  <c r="G111" i="1" s="1"/>
  <c r="G118" i="1"/>
  <c r="I151" i="1"/>
  <c r="G151" i="1" s="1"/>
  <c r="I125" i="1"/>
  <c r="I126" i="1" s="1"/>
  <c r="I127" i="1" s="1"/>
  <c r="I128" i="1" s="1"/>
  <c r="I129" i="1" s="1"/>
  <c r="G129" i="1" s="1"/>
  <c r="I101" i="1"/>
  <c r="G133" i="1"/>
  <c r="G117" i="1"/>
  <c r="G119" i="1"/>
  <c r="I135" i="1"/>
  <c r="G135" i="1" s="1"/>
  <c r="K34" i="1"/>
  <c r="C3" i="3"/>
  <c r="I112" i="1" l="1"/>
  <c r="G127" i="1"/>
  <c r="I152" i="1"/>
  <c r="G152" i="1" s="1"/>
  <c r="G128" i="1"/>
  <c r="G125" i="1"/>
  <c r="G126" i="1"/>
  <c r="I102" i="1"/>
  <c r="G101" i="1"/>
  <c r="I136" i="1"/>
  <c r="G136" i="1" s="1"/>
  <c r="I21" i="1"/>
  <c r="J3" i="3" s="1"/>
  <c r="B66" i="1"/>
  <c r="W79" i="1"/>
  <c r="W80" i="1"/>
  <c r="W78" i="1"/>
  <c r="U80" i="1"/>
  <c r="U79" i="1"/>
  <c r="U78" i="1"/>
  <c r="N103" i="1"/>
  <c r="N104" i="1" s="1"/>
  <c r="T3" i="3"/>
  <c r="I78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K18" i="1"/>
  <c r="R3" i="3"/>
  <c r="Q3" i="3"/>
  <c r="P3" i="3"/>
  <c r="N78" i="1"/>
  <c r="L78" i="1" s="1"/>
  <c r="AF3" i="3"/>
  <c r="N125" i="1"/>
  <c r="L125" i="1" s="1"/>
  <c r="N126" i="1"/>
  <c r="L126" i="1" s="1"/>
  <c r="L127" i="1"/>
  <c r="Q79" i="1"/>
  <c r="L100" i="1"/>
  <c r="L101" i="1"/>
  <c r="L102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78" i="1"/>
  <c r="V3" i="3"/>
  <c r="U3" i="3"/>
  <c r="S3" i="3"/>
  <c r="AD3" i="3"/>
  <c r="AE3" i="3"/>
  <c r="AB3" i="3"/>
  <c r="AA3" i="3"/>
  <c r="L3" i="3"/>
  <c r="AG3" i="3"/>
  <c r="AC3" i="3"/>
  <c r="O3" i="3"/>
  <c r="W3" i="3"/>
  <c r="N3" i="3"/>
  <c r="M3" i="3"/>
  <c r="K3" i="3"/>
  <c r="I3" i="3"/>
  <c r="H3" i="3"/>
  <c r="D3" i="3" s="1"/>
  <c r="G3" i="3"/>
  <c r="F3" i="3"/>
  <c r="E3" i="3"/>
  <c r="Z3" i="3"/>
  <c r="Y3" i="3"/>
  <c r="A3" i="3"/>
  <c r="J21" i="1"/>
  <c r="I113" i="1" l="1"/>
  <c r="G113" i="1" s="1"/>
  <c r="G112" i="1"/>
  <c r="I153" i="1"/>
  <c r="I154" i="1" s="1"/>
  <c r="G154" i="1" s="1"/>
  <c r="I103" i="1"/>
  <c r="G102" i="1"/>
  <c r="G78" i="1"/>
  <c r="I79" i="1"/>
  <c r="G153" i="1"/>
  <c r="I137" i="1"/>
  <c r="G137" i="1" s="1"/>
  <c r="L103" i="1"/>
  <c r="V77" i="1"/>
  <c r="X77" i="1"/>
  <c r="B3" i="3"/>
  <c r="N105" i="1"/>
  <c r="L104" i="1"/>
  <c r="N79" i="1"/>
  <c r="I104" i="1" l="1"/>
  <c r="G103" i="1"/>
  <c r="G79" i="1"/>
  <c r="I80" i="1"/>
  <c r="W77" i="1"/>
  <c r="X3" i="3" s="1"/>
  <c r="N80" i="1"/>
  <c r="L79" i="1"/>
  <c r="N106" i="1"/>
  <c r="L105" i="1"/>
  <c r="I105" i="1" l="1"/>
  <c r="G104" i="1"/>
  <c r="G80" i="1"/>
  <c r="I81" i="1"/>
  <c r="L106" i="1"/>
  <c r="N107" i="1"/>
  <c r="N81" i="1"/>
  <c r="L80" i="1"/>
  <c r="I106" i="1" l="1"/>
  <c r="G106" i="1" s="1"/>
  <c r="G105" i="1"/>
  <c r="I82" i="1"/>
  <c r="G81" i="1"/>
  <c r="N108" i="1"/>
  <c r="L107" i="1"/>
  <c r="N82" i="1"/>
  <c r="L81" i="1"/>
  <c r="I83" i="1" l="1"/>
  <c r="G82" i="1"/>
  <c r="N83" i="1"/>
  <c r="L82" i="1"/>
  <c r="L108" i="1"/>
  <c r="N109" i="1"/>
  <c r="I84" i="1" l="1"/>
  <c r="G83" i="1"/>
  <c r="L109" i="1"/>
  <c r="N110" i="1"/>
  <c r="L83" i="1"/>
  <c r="N84" i="1"/>
  <c r="I85" i="1" l="1"/>
  <c r="G84" i="1"/>
  <c r="N85" i="1"/>
  <c r="L84" i="1"/>
  <c r="N111" i="1"/>
  <c r="L110" i="1"/>
  <c r="I86" i="1" l="1"/>
  <c r="G85" i="1"/>
  <c r="N112" i="1"/>
  <c r="L111" i="1"/>
  <c r="L85" i="1"/>
  <c r="N86" i="1"/>
  <c r="I87" i="1" l="1"/>
  <c r="G86" i="1"/>
  <c r="L112" i="1"/>
  <c r="N113" i="1"/>
  <c r="L86" i="1"/>
  <c r="N87" i="1"/>
  <c r="I88" i="1" l="1"/>
  <c r="G87" i="1"/>
  <c r="L87" i="1"/>
  <c r="N88" i="1"/>
  <c r="L113" i="1"/>
  <c r="N114" i="1"/>
  <c r="I89" i="1" l="1"/>
  <c r="G88" i="1"/>
  <c r="N115" i="1"/>
  <c r="L114" i="1"/>
  <c r="N89" i="1"/>
  <c r="L88" i="1"/>
  <c r="I90" i="1" l="1"/>
  <c r="G89" i="1"/>
  <c r="L89" i="1"/>
  <c r="N90" i="1"/>
  <c r="N116" i="1"/>
  <c r="L115" i="1"/>
  <c r="I91" i="1" l="1"/>
  <c r="G90" i="1"/>
  <c r="N117" i="1"/>
  <c r="L116" i="1"/>
  <c r="L90" i="1"/>
  <c r="N91" i="1"/>
  <c r="I92" i="1" l="1"/>
  <c r="G91" i="1"/>
  <c r="L91" i="1"/>
  <c r="N92" i="1"/>
  <c r="L117" i="1"/>
  <c r="N118" i="1"/>
  <c r="I93" i="1" l="1"/>
  <c r="G92" i="1"/>
  <c r="N119" i="1"/>
  <c r="L118" i="1"/>
  <c r="N93" i="1"/>
  <c r="L92" i="1"/>
  <c r="I94" i="1" l="1"/>
  <c r="G93" i="1"/>
  <c r="N94" i="1"/>
  <c r="L93" i="1"/>
  <c r="N120" i="1"/>
  <c r="L119" i="1"/>
  <c r="I95" i="1" l="1"/>
  <c r="G94" i="1"/>
  <c r="L120" i="1"/>
  <c r="N121" i="1"/>
  <c r="L94" i="1"/>
  <c r="N95" i="1"/>
  <c r="I96" i="1" l="1"/>
  <c r="G95" i="1"/>
  <c r="N96" i="1"/>
  <c r="L95" i="1"/>
  <c r="L121" i="1"/>
  <c r="N122" i="1"/>
  <c r="I97" i="1" l="1"/>
  <c r="G97" i="1" s="1"/>
  <c r="G96" i="1"/>
  <c r="N97" i="1"/>
  <c r="L96" i="1"/>
  <c r="N123" i="1"/>
  <c r="L122" i="1"/>
  <c r="D66" i="1" l="1"/>
  <c r="D88" i="1"/>
  <c r="L123" i="1"/>
  <c r="N124" i="1"/>
  <c r="N98" i="1"/>
  <c r="L97" i="1"/>
  <c r="D72" i="1" l="1"/>
  <c r="C88" i="1"/>
  <c r="D79" i="1"/>
  <c r="C69" i="1"/>
  <c r="C87" i="1"/>
  <c r="C89" i="1"/>
  <c r="C75" i="1"/>
  <c r="D71" i="1"/>
  <c r="D67" i="1"/>
  <c r="C86" i="1"/>
  <c r="D89" i="1"/>
  <c r="C84" i="1"/>
  <c r="D83" i="1"/>
  <c r="D74" i="1"/>
  <c r="C72" i="1"/>
  <c r="C68" i="1"/>
  <c r="D70" i="1"/>
  <c r="D75" i="1"/>
  <c r="D90" i="1"/>
  <c r="C81" i="1"/>
  <c r="D76" i="1"/>
  <c r="C78" i="1"/>
  <c r="D77" i="1"/>
  <c r="D80" i="1"/>
  <c r="D86" i="1"/>
  <c r="C90" i="1"/>
  <c r="C85" i="1"/>
  <c r="D87" i="1"/>
  <c r="D84" i="1"/>
  <c r="D85" i="1"/>
  <c r="C77" i="1"/>
  <c r="C79" i="1"/>
  <c r="C83" i="1"/>
  <c r="C76" i="1"/>
  <c r="D73" i="1"/>
  <c r="C73" i="1"/>
  <c r="C74" i="1"/>
  <c r="C71" i="1"/>
  <c r="C70" i="1"/>
  <c r="C67" i="1"/>
  <c r="D69" i="1"/>
  <c r="D68" i="1"/>
  <c r="C66" i="1"/>
  <c r="D81" i="1"/>
  <c r="C80" i="1"/>
  <c r="D82" i="1"/>
  <c r="D78" i="1"/>
  <c r="C82" i="1"/>
  <c r="L124" i="1"/>
  <c r="N99" i="1"/>
  <c r="L99" i="1" s="1"/>
  <c r="L98" i="1"/>
  <c r="T78" i="1" l="1"/>
  <c r="AH3" i="3" s="1"/>
  <c r="R89" i="1"/>
  <c r="R87" i="1"/>
  <c r="R90" i="1"/>
  <c r="R85" i="1"/>
  <c r="R86" i="1"/>
  <c r="R94" i="1"/>
  <c r="R91" i="1"/>
  <c r="R80" i="1"/>
  <c r="R97" i="1"/>
  <c r="R83" i="1"/>
  <c r="R78" i="1"/>
  <c r="R88" i="1"/>
  <c r="R81" i="1"/>
  <c r="R96" i="1"/>
  <c r="R84" i="1"/>
  <c r="R102" i="1"/>
  <c r="R92" i="1"/>
  <c r="R82" i="1"/>
  <c r="R79" i="1"/>
  <c r="R99" i="1"/>
  <c r="R98" i="1"/>
  <c r="R100" i="1"/>
  <c r="R101" i="1"/>
  <c r="R93" i="1"/>
  <c r="R95" i="1"/>
</calcChain>
</file>

<file path=xl/comments1.xml><?xml version="1.0" encoding="utf-8"?>
<comments xmlns="http://schemas.openxmlformats.org/spreadsheetml/2006/main">
  <authors>
    <author xml:space="preserve"> </author>
  </authors>
  <commentList>
    <comment ref="D37" authorId="0" shapeId="0">
      <text>
        <r>
          <rPr>
            <sz val="9"/>
            <color indexed="10"/>
            <rFont val="ＭＳ Ｐゴシック"/>
            <family val="3"/>
            <charset val="128"/>
          </rPr>
          <t>2014年度より「主婦成人病健診」は補助対象外となりました。</t>
        </r>
      </text>
    </comment>
    <comment ref="D38" authorId="0" shapeId="0">
      <text>
        <r>
          <rPr>
            <sz val="9"/>
            <color indexed="10"/>
            <rFont val="ＭＳ Ｐゴシック"/>
            <family val="3"/>
            <charset val="128"/>
          </rPr>
          <t>病院により、検査内容や料金が異なりますのでご注意ください。</t>
        </r>
      </text>
    </comment>
    <comment ref="D39" authorId="0" shapeId="0">
      <text>
        <r>
          <rPr>
            <sz val="9"/>
            <color indexed="10"/>
            <rFont val="ＭＳ Ｐゴシック"/>
            <family val="3"/>
            <charset val="128"/>
          </rPr>
          <t>★</t>
        </r>
        <r>
          <rPr>
            <u/>
            <sz val="9"/>
            <color indexed="10"/>
            <rFont val="ＭＳ Ｐゴシック"/>
            <family val="3"/>
            <charset val="128"/>
          </rPr>
          <t>女性専用の検査ですので、男性は「受診しない」を選択して下さい。</t>
        </r>
        <r>
          <rPr>
            <sz val="9"/>
            <color indexed="10"/>
            <rFont val="ＭＳ Ｐゴシック"/>
            <family val="3"/>
            <charset val="128"/>
          </rPr>
          <t>病院により、検査内容や料金が異なりますのでご注意ください。</t>
        </r>
      </text>
    </comment>
    <comment ref="D40" authorId="0" shapeId="0">
      <text>
        <r>
          <rPr>
            <sz val="9"/>
            <color indexed="10"/>
            <rFont val="ＭＳ Ｐゴシック"/>
            <family val="3"/>
            <charset val="128"/>
          </rPr>
          <t>★</t>
        </r>
        <r>
          <rPr>
            <u/>
            <sz val="9"/>
            <color indexed="10"/>
            <rFont val="ＭＳ Ｐゴシック"/>
            <family val="3"/>
            <charset val="128"/>
          </rPr>
          <t>女性専用の検査ですので、男性は「受診しない」を選択して下さい。</t>
        </r>
        <r>
          <rPr>
            <sz val="9"/>
            <color indexed="10"/>
            <rFont val="ＭＳ Ｐゴシック"/>
            <family val="3"/>
            <charset val="128"/>
          </rPr>
          <t>病院により、検査内容や料金が異なりますのでご注意ください。</t>
        </r>
      </text>
    </comment>
    <comment ref="D41" authorId="0" shapeId="0">
      <text>
        <r>
          <rPr>
            <sz val="9"/>
            <color indexed="10"/>
            <rFont val="ＭＳ Ｐゴシック"/>
            <family val="3"/>
            <charset val="128"/>
          </rPr>
          <t>50歳以上の方は、5年に1回健保の補助が受けられます。
★</t>
        </r>
        <r>
          <rPr>
            <u/>
            <sz val="9"/>
            <color indexed="10"/>
            <rFont val="ＭＳ Ｐゴシック"/>
            <family val="3"/>
            <charset val="128"/>
          </rPr>
          <t>50歳未満の方は全額自己負担ですので、ご注意ください。</t>
        </r>
      </text>
    </comment>
  </commentList>
</comments>
</file>

<file path=xl/sharedStrings.xml><?xml version="1.0" encoding="utf-8"?>
<sst xmlns="http://schemas.openxmlformats.org/spreadsheetml/2006/main" count="523" uniqueCount="309">
  <si>
    <t>受診日</t>
    <rPh sb="0" eb="2">
      <t>ジュシン</t>
    </rPh>
    <rPh sb="2" eb="3">
      <t>ビ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</si>
  <si>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</si>
  <si>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</si>
  <si>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4"/>
  </si>
  <si>
    <t>受診者</t>
    <rPh sb="0" eb="3">
      <t>ジュシンシャ</t>
    </rPh>
    <phoneticPr fontId="2"/>
  </si>
  <si>
    <t>自宅住所</t>
    <rPh sb="0" eb="2">
      <t>ジタク</t>
    </rPh>
    <rPh sb="2" eb="4">
      <t>ジュウショ</t>
    </rPh>
    <phoneticPr fontId="4"/>
  </si>
  <si>
    <t>資料送付先住所</t>
    <rPh sb="0" eb="2">
      <t>シリョウ</t>
    </rPh>
    <rPh sb="2" eb="4">
      <t>ソウフ</t>
    </rPh>
    <rPh sb="4" eb="5">
      <t>サキ</t>
    </rPh>
    <rPh sb="5" eb="7">
      <t>ジュウショ</t>
    </rPh>
    <phoneticPr fontId="4"/>
  </si>
  <si>
    <t>被保険者</t>
    <rPh sb="0" eb="4">
      <t>ヒホケンシャ</t>
    </rPh>
    <phoneticPr fontId="2"/>
  </si>
  <si>
    <t>内線電話</t>
    <rPh sb="0" eb="2">
      <t>ナイセン</t>
    </rPh>
    <rPh sb="2" eb="4">
      <t>デンワ</t>
    </rPh>
    <phoneticPr fontId="2"/>
  </si>
  <si>
    <t>社員番号</t>
    <rPh sb="0" eb="2">
      <t>シャイン</t>
    </rPh>
    <rPh sb="2" eb="4">
      <t>バンゴウ</t>
    </rPh>
    <phoneticPr fontId="2"/>
  </si>
  <si>
    <t>予約内容</t>
    <rPh sb="0" eb="2">
      <t>ヨヤク</t>
    </rPh>
    <rPh sb="2" eb="4">
      <t>ナイヨウ</t>
    </rPh>
    <phoneticPr fontId="2"/>
  </si>
  <si>
    <t>脳ドック</t>
    <rPh sb="0" eb="1">
      <t>ノウ</t>
    </rPh>
    <phoneticPr fontId="4"/>
  </si>
  <si>
    <t>被保険者
との続柄</t>
    <rPh sb="0" eb="4">
      <t>ヒホケンシャ</t>
    </rPh>
    <rPh sb="7" eb="9">
      <t>ゾクガラ</t>
    </rPh>
    <phoneticPr fontId="2"/>
  </si>
  <si>
    <t>（郵便番号）　　</t>
    <rPh sb="1" eb="5">
      <t>ユウビンバンゴウ</t>
    </rPh>
    <phoneticPr fontId="4"/>
  </si>
  <si>
    <t>その他の
オプション</t>
    <rPh sb="2" eb="3">
      <t>ホカ</t>
    </rPh>
    <phoneticPr fontId="2"/>
  </si>
  <si>
    <t>その他
（連絡事項、備考）</t>
    <rPh sb="2" eb="3">
      <t>タ</t>
    </rPh>
    <phoneticPr fontId="2"/>
  </si>
  <si>
    <t>第１
希望日</t>
    <rPh sb="0" eb="1">
      <t>ダイ</t>
    </rPh>
    <rPh sb="3" eb="5">
      <t>キボウ</t>
    </rPh>
    <rPh sb="5" eb="6">
      <t>ビ</t>
    </rPh>
    <phoneticPr fontId="2"/>
  </si>
  <si>
    <t>第２
希望日</t>
    <rPh sb="0" eb="1">
      <t>ダイ</t>
    </rPh>
    <rPh sb="3" eb="5">
      <t>キボウ</t>
    </rPh>
    <rPh sb="5" eb="6">
      <t>ビ</t>
    </rPh>
    <phoneticPr fontId="2"/>
  </si>
  <si>
    <t>第３
希望日</t>
    <rPh sb="0" eb="1">
      <t>ダイ</t>
    </rPh>
    <rPh sb="3" eb="5">
      <t>キボウ</t>
    </rPh>
    <rPh sb="5" eb="6">
      <t>ビ</t>
    </rPh>
    <phoneticPr fontId="2"/>
  </si>
  <si>
    <t>提出日</t>
    <rPh sb="0" eb="2">
      <t>テイシュツ</t>
    </rPh>
    <rPh sb="2" eb="3">
      <t>ビ</t>
    </rPh>
    <phoneticPr fontId="2"/>
  </si>
  <si>
    <t>年度 人間ドック申込書</t>
    <rPh sb="0" eb="2">
      <t>ネンド</t>
    </rPh>
    <rPh sb="10" eb="11">
      <t>ショ</t>
    </rPh>
    <phoneticPr fontId="2"/>
  </si>
  <si>
    <t>--選択--</t>
    <rPh sb="2" eb="4">
      <t>センタク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</si>
  <si>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4"/>
  </si>
  <si>
    <t>ご自身の
被保険者証</t>
    <rPh sb="1" eb="3">
      <t>ジシン</t>
    </rPh>
    <rPh sb="5" eb="6">
      <t>ヒ</t>
    </rPh>
    <rPh sb="6" eb="9">
      <t>ホケンシャ</t>
    </rPh>
    <rPh sb="9" eb="10">
      <t>アカシ</t>
    </rPh>
    <phoneticPr fontId="2"/>
  </si>
  <si>
    <t>（自宅住所と異なる場合に記入）</t>
    <phoneticPr fontId="2"/>
  </si>
  <si>
    <t>予約済み</t>
    <rPh sb="0" eb="2">
      <t>ヨヤク</t>
    </rPh>
    <rPh sb="2" eb="3">
      <t>ス</t>
    </rPh>
    <phoneticPr fontId="2"/>
  </si>
  <si>
    <t>予約未</t>
    <rPh sb="0" eb="2">
      <t>ヨヤク</t>
    </rPh>
    <rPh sb="2" eb="3">
      <t>ミ</t>
    </rPh>
    <phoneticPr fontId="2"/>
  </si>
  <si>
    <t>受診コース</t>
    <rPh sb="0" eb="2">
      <t>ジュシン</t>
    </rPh>
    <phoneticPr fontId="2"/>
  </si>
  <si>
    <t>胃検診</t>
    <rPh sb="0" eb="3">
      <t>イケンシン</t>
    </rPh>
    <phoneticPr fontId="2"/>
  </si>
  <si>
    <t>子宮頚がん検診</t>
    <rPh sb="0" eb="2">
      <t>シキュウ</t>
    </rPh>
    <rPh sb="2" eb="3">
      <t>ケイ</t>
    </rPh>
    <rPh sb="5" eb="7">
      <t>ケンシン</t>
    </rPh>
    <phoneticPr fontId="4"/>
  </si>
  <si>
    <t>マンモグラフィー</t>
    <phoneticPr fontId="2"/>
  </si>
  <si>
    <t>受診しない</t>
    <rPh sb="0" eb="2">
      <t>ジュシン</t>
    </rPh>
    <phoneticPr fontId="2"/>
  </si>
  <si>
    <t>日帰</t>
    <rPh sb="0" eb="2">
      <t>ヒガエ</t>
    </rPh>
    <phoneticPr fontId="2"/>
  </si>
  <si>
    <t>男</t>
    <rPh sb="0" eb="1">
      <t>オトコ</t>
    </rPh>
    <phoneticPr fontId="2"/>
  </si>
  <si>
    <t>受診する</t>
    <rPh sb="0" eb="2">
      <t>ジュシン</t>
    </rPh>
    <phoneticPr fontId="2"/>
  </si>
  <si>
    <t>バリウムX線造影</t>
    <rPh sb="5" eb="6">
      <t>セン</t>
    </rPh>
    <rPh sb="6" eb="8">
      <t>ゾウエイ</t>
    </rPh>
    <phoneticPr fontId="2"/>
  </si>
  <si>
    <t>一泊</t>
    <rPh sb="0" eb="2">
      <t>イッパク</t>
    </rPh>
    <phoneticPr fontId="2"/>
  </si>
  <si>
    <t>女</t>
    <rPh sb="0" eb="1">
      <t>オンナ</t>
    </rPh>
    <phoneticPr fontId="2"/>
  </si>
  <si>
    <t>（ﾌﾘｶﾞﾅ）</t>
    <phoneticPr fontId="2"/>
  </si>
  <si>
    <t>氏 / 名</t>
    <rPh sb="0" eb="1">
      <t>シ</t>
    </rPh>
    <rPh sb="4" eb="5">
      <t>メイ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</si>
  <si>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4"/>
  </si>
  <si>
    <t>長野県健康づくり事業団長野健康センター</t>
    <rPh sb="0" eb="3">
      <t>ナガノケン</t>
    </rPh>
    <rPh sb="3" eb="5">
      <t>ケンコウ</t>
    </rPh>
    <rPh sb="8" eb="11">
      <t>ジギョウダン</t>
    </rPh>
    <phoneticPr fontId="3"/>
  </si>
  <si>
    <t>アルファメディック・クリニック</t>
  </si>
  <si>
    <t>都県-区市町</t>
    <rPh sb="0" eb="1">
      <t>ト</t>
    </rPh>
    <rPh sb="1" eb="2">
      <t>ケン</t>
    </rPh>
    <rPh sb="3" eb="4">
      <t>ク</t>
    </rPh>
    <rPh sb="4" eb="5">
      <t>シ</t>
    </rPh>
    <rPh sb="5" eb="6">
      <t>マチ</t>
    </rPh>
    <phoneticPr fontId="2"/>
  </si>
  <si>
    <t>同一市番</t>
    <rPh sb="0" eb="2">
      <t>ドウイツ</t>
    </rPh>
    <rPh sb="2" eb="3">
      <t>シ</t>
    </rPh>
    <rPh sb="3" eb="4">
      <t>バン</t>
    </rPh>
    <phoneticPr fontId="2"/>
  </si>
  <si>
    <t>--②医療機関を選択--</t>
    <rPh sb="3" eb="5">
      <t>イリョウ</t>
    </rPh>
    <rPh sb="5" eb="7">
      <t>キカン</t>
    </rPh>
    <rPh sb="8" eb="10">
      <t>センタク</t>
    </rPh>
    <phoneticPr fontId="2"/>
  </si>
  <si>
    <t>--①地域を選択--</t>
    <rPh sb="3" eb="5">
      <t>チイキ</t>
    </rPh>
    <rPh sb="6" eb="8">
      <t>センタク</t>
    </rPh>
    <phoneticPr fontId="2"/>
  </si>
  <si>
    <t>はい</t>
    <phoneticPr fontId="2"/>
  </si>
  <si>
    <t>いいえ</t>
    <phoneticPr fontId="2"/>
  </si>
  <si>
    <t>↓新しい地域が発生したら下に追加し並べ替え</t>
    <rPh sb="1" eb="2">
      <t>アタラ</t>
    </rPh>
    <rPh sb="4" eb="6">
      <t>チイキ</t>
    </rPh>
    <rPh sb="7" eb="9">
      <t>ハッセイ</t>
    </rPh>
    <rPh sb="12" eb="13">
      <t>シタ</t>
    </rPh>
    <rPh sb="14" eb="16">
      <t>ツイカ</t>
    </rPh>
    <rPh sb="17" eb="18">
      <t>ナラ</t>
    </rPh>
    <rPh sb="19" eb="20">
      <t>カ</t>
    </rPh>
    <phoneticPr fontId="2"/>
  </si>
  <si>
    <t>ここから下は行・列の挿入や削除はしないで下さい。</t>
    <rPh sb="4" eb="5">
      <t>シタ</t>
    </rPh>
    <rPh sb="6" eb="7">
      <t>ギョウ</t>
    </rPh>
    <rPh sb="8" eb="9">
      <t>レツ</t>
    </rPh>
    <rPh sb="10" eb="12">
      <t>ソウニュウ</t>
    </rPh>
    <rPh sb="13" eb="15">
      <t>サクジョ</t>
    </rPh>
    <rPh sb="20" eb="21">
      <t>クダ</t>
    </rPh>
    <phoneticPr fontId="2"/>
  </si>
  <si>
    <t>社員No　</t>
    <rPh sb="0" eb="2">
      <t>シャイン</t>
    </rPh>
    <phoneticPr fontId="2"/>
  </si>
  <si>
    <t>性別</t>
    <rPh sb="0" eb="2">
      <t>セイベツ</t>
    </rPh>
    <phoneticPr fontId="2"/>
  </si>
  <si>
    <t>胃検査</t>
    <rPh sb="0" eb="1">
      <t>イ</t>
    </rPh>
    <rPh sb="1" eb="3">
      <t>ケンサ</t>
    </rPh>
    <phoneticPr fontId="2"/>
  </si>
  <si>
    <t>続柄</t>
    <rPh sb="0" eb="2">
      <t>ゾクガラ</t>
    </rPh>
    <phoneticPr fontId="2"/>
  </si>
  <si>
    <t>病院名</t>
    <rPh sb="0" eb="2">
      <t>ビョウイン</t>
    </rPh>
    <rPh sb="2" eb="3">
      <t>メイ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</si>
  <si>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</si>
  <si>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</si>
  <si>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</si>
  <si>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</si>
  <si>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</si>
  <si>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所属</t>
    <rPh sb="0" eb="2">
      <t>ショゾク</t>
    </rPh>
    <phoneticPr fontId="2"/>
  </si>
  <si>
    <t>内線</t>
    <rPh sb="0" eb="2">
      <t>ナイセン</t>
    </rPh>
    <phoneticPr fontId="2"/>
  </si>
  <si>
    <t>ｶﾅ</t>
    <phoneticPr fontId="2"/>
  </si>
  <si>
    <t>連絡事項</t>
    <rPh sb="0" eb="2">
      <t>レンラク</t>
    </rPh>
    <rPh sb="2" eb="4">
      <t>ジコウ</t>
    </rPh>
    <phoneticPr fontId="2"/>
  </si>
  <si>
    <t>被保険者（社員）</t>
    <rPh sb="0" eb="4">
      <t>ヒホケンシャ</t>
    </rPh>
    <rPh sb="5" eb="7">
      <t>シャイン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</si>
  <si>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</si>
  <si>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</si>
  <si>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</si>
  <si>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</si>
  <si>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生年月日</t>
    <rPh sb="0" eb="2">
      <t>セイネン</t>
    </rPh>
    <rPh sb="2" eb="4">
      <t>ガッピ</t>
    </rPh>
    <phoneticPr fontId="2"/>
  </si>
  <si>
    <t>期末年齢</t>
    <rPh sb="0" eb="2">
      <t>キマツ</t>
    </rPh>
    <rPh sb="2" eb="4">
      <t>ネンレイ</t>
    </rPh>
    <phoneticPr fontId="2"/>
  </si>
  <si>
    <t>受診コース</t>
    <phoneticPr fontId="2"/>
  </si>
  <si>
    <t>子宮頚がん検診</t>
    <rPh sb="0" eb="2">
      <t>シキュウ</t>
    </rPh>
    <rPh sb="2" eb="3">
      <t>ケイ</t>
    </rPh>
    <rPh sb="5" eb="7">
      <t>ケンシン</t>
    </rPh>
    <phoneticPr fontId="2"/>
  </si>
  <si>
    <t>脳ドック</t>
    <rPh sb="0" eb="1">
      <t>ノウ</t>
    </rPh>
    <phoneticPr fontId="2"/>
  </si>
  <si>
    <t>その他のオプション</t>
    <phoneticPr fontId="2"/>
  </si>
  <si>
    <t>自宅</t>
    <rPh sb="0" eb="2">
      <t>ジタク</t>
    </rPh>
    <phoneticPr fontId="2"/>
  </si>
  <si>
    <t>予約した受診日（yyyy/m/d）</t>
    <rPh sb="0" eb="2">
      <t>ヨヤク</t>
    </rPh>
    <rPh sb="4" eb="6">
      <t>ジュシン</t>
    </rPh>
    <rPh sb="6" eb="7">
      <t>ビ</t>
    </rPh>
    <phoneticPr fontId="2"/>
  </si>
  <si>
    <t>本人予約（希望）受診内容</t>
    <rPh sb="0" eb="2">
      <t>ホンニン</t>
    </rPh>
    <rPh sb="2" eb="4">
      <t>ヨヤク</t>
    </rPh>
    <rPh sb="5" eb="7">
      <t>キボウ</t>
    </rPh>
    <rPh sb="8" eb="10">
      <t>ジュシン</t>
    </rPh>
    <rPh sb="10" eb="12">
      <t>ナイヨウ</t>
    </rPh>
    <phoneticPr fontId="2"/>
  </si>
  <si>
    <t>保険証</t>
    <rPh sb="0" eb="3">
      <t>ホケンショウ</t>
    </rPh>
    <phoneticPr fontId="2"/>
  </si>
  <si>
    <t>勤務場所</t>
    <rPh sb="0" eb="2">
      <t>キンム</t>
    </rPh>
    <rPh sb="2" eb="4">
      <t>バショ</t>
    </rPh>
    <phoneticPr fontId="2"/>
  </si>
  <si>
    <t>資料送付先</t>
    <rPh sb="0" eb="2">
      <t>シリョウ</t>
    </rPh>
    <rPh sb="2" eb="4">
      <t>ソウフ</t>
    </rPh>
    <rPh sb="4" eb="5">
      <t>サキ</t>
    </rPh>
    <phoneticPr fontId="2"/>
  </si>
  <si>
    <t>郵便番号</t>
    <rPh sb="0" eb="4">
      <t>ユウビンバンゴウ</t>
    </rPh>
    <phoneticPr fontId="2"/>
  </si>
  <si>
    <t>連絡先</t>
    <rPh sb="0" eb="3">
      <t>レンラクサキ</t>
    </rPh>
    <phoneticPr fontId="2"/>
  </si>
  <si>
    <t>海外出向前（帯同含む）</t>
    <rPh sb="0" eb="2">
      <t>カイガイ</t>
    </rPh>
    <rPh sb="2" eb="4">
      <t>シュッコウ</t>
    </rPh>
    <rPh sb="4" eb="5">
      <t>マエ</t>
    </rPh>
    <rPh sb="6" eb="8">
      <t>タイドウ</t>
    </rPh>
    <rPh sb="8" eb="9">
      <t>フク</t>
    </rPh>
    <phoneticPr fontId="2"/>
  </si>
  <si>
    <t>一時帰国時（帯同含む）</t>
    <rPh sb="0" eb="2">
      <t>イチジ</t>
    </rPh>
    <rPh sb="2" eb="4">
      <t>キコク</t>
    </rPh>
    <rPh sb="4" eb="5">
      <t>ジ</t>
    </rPh>
    <phoneticPr fontId="2"/>
  </si>
  <si>
    <t>帰国後（帯同含む）</t>
    <rPh sb="0" eb="3">
      <t>キコクゴ</t>
    </rPh>
    <phoneticPr fontId="2"/>
  </si>
  <si>
    <t>（群馬県）</t>
    <rPh sb="1" eb="3">
      <t>グンマ</t>
    </rPh>
    <rPh sb="3" eb="4">
      <t>ケン</t>
    </rPh>
    <phoneticPr fontId="2"/>
  </si>
  <si>
    <t>（長野県）</t>
    <rPh sb="1" eb="4">
      <t>ナガノケン</t>
    </rPh>
    <phoneticPr fontId="2"/>
  </si>
  <si>
    <t>（埼玉県）</t>
    <rPh sb="1" eb="3">
      <t>サイタマ</t>
    </rPh>
    <rPh sb="3" eb="4">
      <t>ケン</t>
    </rPh>
    <phoneticPr fontId="2"/>
  </si>
  <si>
    <t>（東京都）</t>
    <rPh sb="1" eb="3">
      <t>トウキョウ</t>
    </rPh>
    <rPh sb="3" eb="4">
      <t>ト</t>
    </rPh>
    <phoneticPr fontId="2"/>
  </si>
  <si>
    <t>（神奈川県）</t>
    <rPh sb="1" eb="4">
      <t>カナガワ</t>
    </rPh>
    <rPh sb="4" eb="5">
      <t>ケン</t>
    </rPh>
    <phoneticPr fontId="2"/>
  </si>
  <si>
    <t>（大阪府）</t>
    <rPh sb="1" eb="3">
      <t>オオサカ</t>
    </rPh>
    <rPh sb="3" eb="4">
      <t>フ</t>
    </rPh>
    <phoneticPr fontId="2"/>
  </si>
  <si>
    <t>（愛知県）</t>
    <rPh sb="1" eb="3">
      <t>アイチ</t>
    </rPh>
    <rPh sb="3" eb="4">
      <t>ケン</t>
    </rPh>
    <phoneticPr fontId="2"/>
  </si>
  <si>
    <t>（福岡県）</t>
    <rPh sb="1" eb="3">
      <t>フクオカ</t>
    </rPh>
    <rPh sb="3" eb="4">
      <t>ケン</t>
    </rPh>
    <phoneticPr fontId="2"/>
  </si>
  <si>
    <t>（宮城県）</t>
    <rPh sb="1" eb="3">
      <t>ミヤギ</t>
    </rPh>
    <rPh sb="3" eb="4">
      <t>ケン</t>
    </rPh>
    <phoneticPr fontId="2"/>
  </si>
  <si>
    <t>（福島県）</t>
    <rPh sb="1" eb="3">
      <t>フクシマ</t>
    </rPh>
    <rPh sb="3" eb="4">
      <t>ケン</t>
    </rPh>
    <phoneticPr fontId="2"/>
  </si>
  <si>
    <t>（新潟県）</t>
    <rPh sb="1" eb="3">
      <t>ニイガタ</t>
    </rPh>
    <rPh sb="3" eb="4">
      <t>ケン</t>
    </rPh>
    <phoneticPr fontId="2"/>
  </si>
  <si>
    <t>国内</t>
    <rPh sb="0" eb="2">
      <t>コクナイ</t>
    </rPh>
    <phoneticPr fontId="2"/>
  </si>
  <si>
    <t>新潟太陽誘電</t>
    <rPh sb="0" eb="2">
      <t>ニイガタ</t>
    </rPh>
    <rPh sb="2" eb="4">
      <t>タイヨウ</t>
    </rPh>
    <rPh sb="4" eb="6">
      <t>ユウデン</t>
    </rPh>
    <phoneticPr fontId="2"/>
  </si>
  <si>
    <t>太陽誘電本社・営業所</t>
    <rPh sb="0" eb="2">
      <t>タイヨウ</t>
    </rPh>
    <rPh sb="2" eb="4">
      <t>ユウデン</t>
    </rPh>
    <rPh sb="4" eb="6">
      <t>ホンシャ</t>
    </rPh>
    <rPh sb="7" eb="10">
      <t>エイギョウショ</t>
    </rPh>
    <phoneticPr fontId="2"/>
  </si>
  <si>
    <t>太陽誘電高崎GC</t>
    <rPh sb="0" eb="2">
      <t>タイヨウ</t>
    </rPh>
    <rPh sb="2" eb="4">
      <t>ユウデン</t>
    </rPh>
    <rPh sb="4" eb="6">
      <t>タカサキ</t>
    </rPh>
    <phoneticPr fontId="2"/>
  </si>
  <si>
    <t>太陽誘電榛名工場</t>
    <rPh sb="0" eb="2">
      <t>タイヨウ</t>
    </rPh>
    <rPh sb="2" eb="4">
      <t>ユウデン</t>
    </rPh>
    <rPh sb="4" eb="6">
      <t>ハルナ</t>
    </rPh>
    <rPh sb="6" eb="8">
      <t>コウジョウ</t>
    </rPh>
    <phoneticPr fontId="2"/>
  </si>
  <si>
    <t>太陽誘電中之条工場</t>
    <rPh sb="0" eb="2">
      <t>タイヨウ</t>
    </rPh>
    <rPh sb="2" eb="4">
      <t>ユウデン</t>
    </rPh>
    <rPh sb="4" eb="7">
      <t>ナカノジョウ</t>
    </rPh>
    <rPh sb="7" eb="9">
      <t>コウジョウ</t>
    </rPh>
    <phoneticPr fontId="2"/>
  </si>
  <si>
    <t>太陽誘電玉村工場</t>
    <rPh sb="0" eb="2">
      <t>タイヨウ</t>
    </rPh>
    <rPh sb="2" eb="4">
      <t>ユウデン</t>
    </rPh>
    <rPh sb="4" eb="6">
      <t>タマムラ</t>
    </rPh>
    <rPh sb="6" eb="8">
      <t>コウジョウ</t>
    </rPh>
    <phoneticPr fontId="2"/>
  </si>
  <si>
    <t>太陽誘電八幡原工場</t>
    <rPh sb="0" eb="2">
      <t>タイヨウ</t>
    </rPh>
    <rPh sb="2" eb="4">
      <t>ユウデン</t>
    </rPh>
    <rPh sb="4" eb="7">
      <t>ヤワタバラ</t>
    </rPh>
    <rPh sb="7" eb="9">
      <t>コウジョウ</t>
    </rPh>
    <phoneticPr fontId="2"/>
  </si>
  <si>
    <t>太陽誘電R&amp;Dセンター</t>
    <rPh sb="0" eb="2">
      <t>タイヨウ</t>
    </rPh>
    <rPh sb="2" eb="4">
      <t>ユウデン</t>
    </rPh>
    <phoneticPr fontId="2"/>
  </si>
  <si>
    <t>太陽誘電明石</t>
    <rPh sb="0" eb="2">
      <t>タイヨウ</t>
    </rPh>
    <rPh sb="2" eb="4">
      <t>ユウデン</t>
    </rPh>
    <rPh sb="4" eb="6">
      <t>アカシ</t>
    </rPh>
    <phoneticPr fontId="2"/>
  </si>
  <si>
    <t>太陽誘電ｴﾅｼﾞｰﾃﾞﾊﾞｲｽ</t>
    <rPh sb="0" eb="2">
      <t>タイヨウ</t>
    </rPh>
    <rPh sb="2" eb="4">
      <t>ユウデン</t>
    </rPh>
    <phoneticPr fontId="2"/>
  </si>
  <si>
    <t>太陽誘電ﾓﾊﾞｲﾙﾃｸﾉﾛｼﾞｰ</t>
    <rPh sb="0" eb="2">
      <t>タイヨウ</t>
    </rPh>
    <rPh sb="2" eb="4">
      <t>ユウデン</t>
    </rPh>
    <phoneticPr fontId="2"/>
  </si>
  <si>
    <t>サンヴァーテックス</t>
    <phoneticPr fontId="2"/>
  </si>
  <si>
    <t>環境アシスト</t>
    <rPh sb="0" eb="2">
      <t>カンキョウ</t>
    </rPh>
    <phoneticPr fontId="2"/>
  </si>
  <si>
    <t>海外</t>
    <rPh sb="0" eb="2">
      <t>カイガイ</t>
    </rPh>
    <phoneticPr fontId="2"/>
  </si>
  <si>
    <t>ＥＴＹ</t>
    <phoneticPr fontId="2"/>
  </si>
  <si>
    <t>太陽誘電労働組合</t>
    <rPh sb="0" eb="2">
      <t>タイヨウ</t>
    </rPh>
    <rPh sb="2" eb="4">
      <t>ユウデン</t>
    </rPh>
    <rPh sb="4" eb="8">
      <t>ロウドウクミアイ</t>
    </rPh>
    <phoneticPr fontId="2"/>
  </si>
  <si>
    <t>太陽誘電健康保険組合</t>
    <rPh sb="0" eb="2">
      <t>タイヨウ</t>
    </rPh>
    <rPh sb="2" eb="4">
      <t>ユウデン</t>
    </rPh>
    <rPh sb="4" eb="6">
      <t>ケンコウ</t>
    </rPh>
    <rPh sb="6" eb="8">
      <t>ホケン</t>
    </rPh>
    <rPh sb="8" eb="10">
      <t>クミアイ</t>
    </rPh>
    <phoneticPr fontId="2"/>
  </si>
  <si>
    <t>その他</t>
    <rPh sb="2" eb="3">
      <t>タ</t>
    </rPh>
    <phoneticPr fontId="2"/>
  </si>
  <si>
    <t>備考欄に記入する</t>
    <rPh sb="0" eb="2">
      <t>ビコウ</t>
    </rPh>
    <rPh sb="2" eb="3">
      <t>ラン</t>
    </rPh>
    <rPh sb="4" eb="6">
      <t>キニュウ</t>
    </rPh>
    <phoneticPr fontId="2"/>
  </si>
  <si>
    <t>その他の時は備考欄に記入</t>
    <rPh sb="2" eb="3">
      <t>タ</t>
    </rPh>
    <rPh sb="4" eb="5">
      <t>トキ</t>
    </rPh>
    <rPh sb="6" eb="8">
      <t>ビコウ</t>
    </rPh>
    <rPh sb="8" eb="9">
      <t>ラン</t>
    </rPh>
    <rPh sb="10" eb="11">
      <t>キ</t>
    </rPh>
    <rPh sb="11" eb="12">
      <t>ニュウ</t>
    </rPh>
    <phoneticPr fontId="2"/>
  </si>
  <si>
    <t>胃カメラ（口）</t>
    <rPh sb="0" eb="1">
      <t>イ</t>
    </rPh>
    <rPh sb="5" eb="6">
      <t>クチ</t>
    </rPh>
    <phoneticPr fontId="2"/>
  </si>
  <si>
    <t>胃カメラ（鼻）</t>
    <rPh sb="0" eb="1">
      <t>イ</t>
    </rPh>
    <rPh sb="5" eb="6">
      <t>ハナ</t>
    </rPh>
    <phoneticPr fontId="2"/>
  </si>
  <si>
    <t>受診目的</t>
    <rPh sb="0" eb="2">
      <t>ジュシン</t>
    </rPh>
    <rPh sb="2" eb="4">
      <t>モクテキ</t>
    </rPh>
    <phoneticPr fontId="2"/>
  </si>
  <si>
    <t>通常（定期健診の代替）</t>
    <rPh sb="0" eb="2">
      <t>ツウジョウ</t>
    </rPh>
    <rPh sb="3" eb="5">
      <t>テイキ</t>
    </rPh>
    <rPh sb="5" eb="7">
      <t>ケンシン</t>
    </rPh>
    <rPh sb="8" eb="10">
      <t>ダイガエ</t>
    </rPh>
    <phoneticPr fontId="2"/>
  </si>
  <si>
    <t>その他（備考欄に記入下さい）</t>
    <rPh sb="2" eb="3">
      <t>タ</t>
    </rPh>
    <rPh sb="4" eb="6">
      <t>ビコウ</t>
    </rPh>
    <rPh sb="6" eb="7">
      <t>ラン</t>
    </rPh>
    <rPh sb="8" eb="9">
      <t>キ</t>
    </rPh>
    <rPh sb="9" eb="10">
      <t>ニュウ</t>
    </rPh>
    <rPh sb="10" eb="11">
      <t>クダ</t>
    </rPh>
    <phoneticPr fontId="2"/>
  </si>
  <si>
    <t>受診目的</t>
    <rPh sb="2" eb="4">
      <t>モクテキ</t>
    </rPh>
    <phoneticPr fontId="2"/>
  </si>
  <si>
    <t>予約した受診日</t>
    <rPh sb="0" eb="2">
      <t>ヨヤク</t>
    </rPh>
    <rPh sb="4" eb="6">
      <t>ジュシン</t>
    </rPh>
    <rPh sb="6" eb="7">
      <t>ヒ</t>
    </rPh>
    <phoneticPr fontId="2"/>
  </si>
  <si>
    <t>Fax</t>
    <phoneticPr fontId="2"/>
  </si>
  <si>
    <t>真木病院</t>
    <rPh sb="0" eb="2">
      <t>マキ</t>
    </rPh>
    <rPh sb="2" eb="4">
      <t>ビョウイン</t>
    </rPh>
    <phoneticPr fontId="2"/>
  </si>
  <si>
    <t>昭和病院</t>
    <rPh sb="0" eb="2">
      <t>ショウワ</t>
    </rPh>
    <rPh sb="2" eb="4">
      <t>ビョウイン</t>
    </rPh>
    <phoneticPr fontId="2"/>
  </si>
  <si>
    <t xml:space="preserve">日高病院 </t>
    <rPh sb="0" eb="2">
      <t>ヒダカ</t>
    </rPh>
    <rPh sb="2" eb="4">
      <t>ビョウイン</t>
    </rPh>
    <phoneticPr fontId="2"/>
  </si>
  <si>
    <t>関越中央病院</t>
    <rPh sb="0" eb="2">
      <t>カンエツ</t>
    </rPh>
    <rPh sb="2" eb="4">
      <t>チュウオウ</t>
    </rPh>
    <rPh sb="4" eb="6">
      <t>ビョウイン</t>
    </rPh>
    <phoneticPr fontId="2"/>
  </si>
  <si>
    <t>三愛会</t>
    <rPh sb="0" eb="1">
      <t>サン</t>
    </rPh>
    <rPh sb="1" eb="2">
      <t>アイ</t>
    </rPh>
    <rPh sb="2" eb="3">
      <t>カイ</t>
    </rPh>
    <phoneticPr fontId="2"/>
  </si>
  <si>
    <t>ソフィアクリニック</t>
  </si>
  <si>
    <t>群馬県健康づくり財団</t>
    <rPh sb="0" eb="3">
      <t>グンマケン</t>
    </rPh>
    <rPh sb="3" eb="5">
      <t>ケンコウ</t>
    </rPh>
    <rPh sb="8" eb="10">
      <t>ザイダン</t>
    </rPh>
    <phoneticPr fontId="2"/>
  </si>
  <si>
    <t>前橋赤十字病院</t>
    <rPh sb="0" eb="2">
      <t>マエバシ</t>
    </rPh>
    <rPh sb="2" eb="5">
      <t>セキジュウジ</t>
    </rPh>
    <rPh sb="5" eb="7">
      <t>ビョウイン</t>
    </rPh>
    <phoneticPr fontId="2"/>
  </si>
  <si>
    <t>済生会前橋病院</t>
    <rPh sb="0" eb="1">
      <t>サイセイ</t>
    </rPh>
    <rPh sb="1" eb="2">
      <t>セイ</t>
    </rPh>
    <rPh sb="2" eb="3">
      <t>カイ</t>
    </rPh>
    <rPh sb="3" eb="5">
      <t>マエバシ</t>
    </rPh>
    <rPh sb="5" eb="7">
      <t>ビョウイン</t>
    </rPh>
    <phoneticPr fontId="2"/>
  </si>
  <si>
    <t>伊勢崎佐波医師会病院</t>
    <rPh sb="0" eb="3">
      <t>イセサキ</t>
    </rPh>
    <rPh sb="3" eb="5">
      <t>サワ</t>
    </rPh>
    <rPh sb="5" eb="8">
      <t>イシカイ</t>
    </rPh>
    <rPh sb="8" eb="10">
      <t>ビョウイン</t>
    </rPh>
    <phoneticPr fontId="2"/>
  </si>
  <si>
    <t>日本健康管理協会</t>
    <rPh sb="0" eb="2">
      <t>ニホン</t>
    </rPh>
    <rPh sb="2" eb="4">
      <t>ケンコウ</t>
    </rPh>
    <rPh sb="4" eb="8">
      <t>カンリキョウカイ</t>
    </rPh>
    <phoneticPr fontId="2"/>
  </si>
  <si>
    <t>鶴谷病院</t>
    <rPh sb="0" eb="1">
      <t>ツル</t>
    </rPh>
    <rPh sb="1" eb="2">
      <t>タニ</t>
    </rPh>
    <rPh sb="2" eb="4">
      <t>ビョウイン</t>
    </rPh>
    <phoneticPr fontId="2"/>
  </si>
  <si>
    <t>角田病院</t>
    <rPh sb="0" eb="2">
      <t>ツノダ</t>
    </rPh>
    <rPh sb="2" eb="4">
      <t>ビョウイン</t>
    </rPh>
    <phoneticPr fontId="2"/>
  </si>
  <si>
    <t>桐生厚生総合病院</t>
    <rPh sb="0" eb="2">
      <t>キリュウ</t>
    </rPh>
    <rPh sb="2" eb="4">
      <t>コウセイ</t>
    </rPh>
    <rPh sb="4" eb="6">
      <t>ソウゴウ</t>
    </rPh>
    <rPh sb="6" eb="8">
      <t>ビョウイン</t>
    </rPh>
    <phoneticPr fontId="2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</si>
  <si>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2"/>
  </si>
  <si>
    <t>公立富岡総合病院</t>
    <rPh sb="0" eb="2">
      <t>コウリツ</t>
    </rPh>
    <rPh sb="2" eb="4">
      <t>トミオカ</t>
    </rPh>
    <rPh sb="4" eb="6">
      <t>ソウゴウ</t>
    </rPh>
    <rPh sb="6" eb="8">
      <t>ビョウイン</t>
    </rPh>
    <phoneticPr fontId="2"/>
  </si>
  <si>
    <t>原町赤十字病院</t>
    <rPh sb="0" eb="2">
      <t>ハラマチ</t>
    </rPh>
    <rPh sb="2" eb="5">
      <t>セキジュウジ</t>
    </rPh>
    <rPh sb="5" eb="7">
      <t>ビョウイン</t>
    </rPh>
    <phoneticPr fontId="2"/>
  </si>
  <si>
    <t>沼田脳神経外科循環器科病院</t>
    <rPh sb="0" eb="2">
      <t>ヌマタ</t>
    </rPh>
    <rPh sb="2" eb="3">
      <t>ノウゲカ</t>
    </rPh>
    <rPh sb="3" eb="5">
      <t>シンケイ</t>
    </rPh>
    <rPh sb="5" eb="7">
      <t>ゲカ</t>
    </rPh>
    <rPh sb="7" eb="10">
      <t>ジュンカンキ</t>
    </rPh>
    <rPh sb="10" eb="11">
      <t>カ</t>
    </rPh>
    <rPh sb="11" eb="13">
      <t>ビョウイン</t>
    </rPh>
    <phoneticPr fontId="2"/>
  </si>
  <si>
    <t>027-364-6232</t>
  </si>
  <si>
    <t>027-347-1172</t>
  </si>
  <si>
    <t>027-353-2280</t>
  </si>
  <si>
    <t>027-363-3218</t>
  </si>
  <si>
    <t>027-360-6302</t>
  </si>
  <si>
    <t>027-373-1616</t>
  </si>
  <si>
    <t>027-386-8777</t>
  </si>
  <si>
    <t>027-269-7803</t>
  </si>
  <si>
    <t>027-224-1513</t>
  </si>
  <si>
    <t>027-252-1959</t>
  </si>
  <si>
    <t>027-243-2150</t>
  </si>
  <si>
    <t>0270-24-0785</t>
  </si>
  <si>
    <t>0270-70-1961</t>
  </si>
  <si>
    <t>0270-65-0515</t>
  </si>
  <si>
    <t>0274-22-6012</t>
  </si>
  <si>
    <t>0274-63-8823</t>
  </si>
  <si>
    <t>0279-68-2692</t>
  </si>
  <si>
    <t>0278-22-6610</t>
  </si>
  <si>
    <t>佐久総合病院</t>
    <rPh sb="0" eb="2">
      <t>サク</t>
    </rPh>
    <rPh sb="2" eb="4">
      <t>ソウゴウ</t>
    </rPh>
    <rPh sb="4" eb="6">
      <t>ビョウイン</t>
    </rPh>
    <phoneticPr fontId="2"/>
  </si>
  <si>
    <t>長野県立須坂病院</t>
    <rPh sb="0" eb="3">
      <t>ナガノケン</t>
    </rPh>
    <rPh sb="3" eb="4">
      <t>リツ</t>
    </rPh>
    <rPh sb="4" eb="6">
      <t>スザカ</t>
    </rPh>
    <rPh sb="6" eb="8">
      <t>ビョウイン</t>
    </rPh>
    <phoneticPr fontId="2"/>
  </si>
  <si>
    <t>長野松代総合病院</t>
    <rPh sb="0" eb="2">
      <t>ナガノ</t>
    </rPh>
    <rPh sb="2" eb="4">
      <t>マツシロ</t>
    </rPh>
    <rPh sb="4" eb="6">
      <t>ソウゴウ</t>
    </rPh>
    <rPh sb="6" eb="8">
      <t>ビョウイン</t>
    </rPh>
    <phoneticPr fontId="2"/>
  </si>
  <si>
    <t>長野市民病院</t>
    <rPh sb="0" eb="2">
      <t>ナガノ</t>
    </rPh>
    <rPh sb="2" eb="4">
      <t>シミン</t>
    </rPh>
    <rPh sb="4" eb="6">
      <t>ビョウイン</t>
    </rPh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</si>
  <si>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</si>
  <si>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0267-82-9638</t>
  </si>
  <si>
    <t>026-246-5571</t>
  </si>
  <si>
    <t>026-278-9167</t>
  </si>
  <si>
    <t>026-295-1172</t>
  </si>
  <si>
    <t>026-224-1031</t>
  </si>
  <si>
    <t xml:space="preserve">026-286-6413 </t>
  </si>
  <si>
    <t>さいたま赤十字病院</t>
    <rPh sb="4" eb="7">
      <t>セキジュウジ</t>
    </rPh>
    <rPh sb="7" eb="9">
      <t>ビョウイン</t>
    </rPh>
    <phoneticPr fontId="2"/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</si>
  <si>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</si>
  <si>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藤間病院</t>
    <rPh sb="0" eb="2">
      <t>フジマ</t>
    </rPh>
    <rPh sb="2" eb="4">
      <t>ビョウイン</t>
    </rPh>
    <phoneticPr fontId="2"/>
  </si>
  <si>
    <t>朝霞台中央総合病院</t>
    <rPh sb="0" eb="1">
      <t>アサ</t>
    </rPh>
    <rPh sb="1" eb="2">
      <t>カスミ</t>
    </rPh>
    <rPh sb="2" eb="3">
      <t>ダイ</t>
    </rPh>
    <rPh sb="3" eb="5">
      <t>チュウオウ</t>
    </rPh>
    <rPh sb="5" eb="7">
      <t>ソウゴウ</t>
    </rPh>
    <rPh sb="7" eb="9">
      <t>ビョウイン</t>
    </rPh>
    <phoneticPr fontId="2"/>
  </si>
  <si>
    <t>048-855-4773</t>
  </si>
  <si>
    <t>048-772-8577</t>
  </si>
  <si>
    <t>048-524-1942</t>
  </si>
  <si>
    <t>048-466-2409</t>
  </si>
  <si>
    <t>楠樹記念ｸﾘﾆｯｸ</t>
    <rPh sb="0" eb="2">
      <t>ナンジュ</t>
    </rPh>
    <rPh sb="2" eb="4">
      <t>キネン</t>
    </rPh>
    <phoneticPr fontId="2"/>
  </si>
  <si>
    <t>新町クリニック</t>
    <rPh sb="0" eb="2">
      <t>シンマチ</t>
    </rPh>
    <phoneticPr fontId="2"/>
  </si>
  <si>
    <t>03-3348-0126</t>
  </si>
  <si>
    <t>03-3814-0004</t>
  </si>
  <si>
    <t>0428-31-1777</t>
  </si>
  <si>
    <t>横浜新緑総合病院</t>
    <rPh sb="0" eb="2">
      <t>ヨコハマ</t>
    </rPh>
    <rPh sb="2" eb="4">
      <t>シンリョク</t>
    </rPh>
    <rPh sb="4" eb="6">
      <t>ソウゴウ</t>
    </rPh>
    <rPh sb="6" eb="8">
      <t>ビョウイン</t>
    </rPh>
    <phoneticPr fontId="2"/>
  </si>
  <si>
    <t>大阪中央病院</t>
    <rPh sb="0" eb="2">
      <t>オオサカ</t>
    </rPh>
    <rPh sb="2" eb="4">
      <t>チュウオウ</t>
    </rPh>
    <rPh sb="4" eb="6">
      <t>ビョウイン</t>
    </rPh>
    <phoneticPr fontId="2"/>
  </si>
  <si>
    <t>関西労働保健協会　
アクティ健診センター</t>
    <rPh sb="0" eb="2">
      <t>カンサイ</t>
    </rPh>
    <rPh sb="2" eb="4">
      <t>ロウドウ</t>
    </rPh>
    <rPh sb="4" eb="6">
      <t>ホケン</t>
    </rPh>
    <rPh sb="6" eb="8">
      <t>キョウカイ</t>
    </rPh>
    <rPh sb="14" eb="16">
      <t>ケンシン</t>
    </rPh>
    <phoneticPr fontId="2"/>
  </si>
  <si>
    <t>大野クリニック</t>
    <rPh sb="0" eb="2">
      <t>オオノ</t>
    </rPh>
    <phoneticPr fontId="2"/>
  </si>
  <si>
    <t>畷生会脳神経外科病院</t>
    <rPh sb="0" eb="1">
      <t>テツ</t>
    </rPh>
    <rPh sb="1" eb="2">
      <t>イ</t>
    </rPh>
    <rPh sb="2" eb="3">
      <t>カイ</t>
    </rPh>
    <rPh sb="3" eb="6">
      <t>ノウシンケイ</t>
    </rPh>
    <rPh sb="6" eb="8">
      <t>ゲカ</t>
    </rPh>
    <rPh sb="8" eb="10">
      <t>ビョウイン</t>
    </rPh>
    <phoneticPr fontId="2"/>
  </si>
  <si>
    <t>一翠会千里中央健診ｾﾝﾀｰ</t>
    <rPh sb="0" eb="1">
      <t>イチ</t>
    </rPh>
    <rPh sb="1" eb="2">
      <t>スイ</t>
    </rPh>
    <rPh sb="2" eb="3">
      <t>カイ</t>
    </rPh>
    <rPh sb="3" eb="5">
      <t>センリ</t>
    </rPh>
    <rPh sb="5" eb="7">
      <t>チュウオウ</t>
    </rPh>
    <rPh sb="7" eb="9">
      <t>ケンシン</t>
    </rPh>
    <phoneticPr fontId="2"/>
  </si>
  <si>
    <t>06-4795-5501</t>
  </si>
  <si>
    <t>06-6345-2805</t>
  </si>
  <si>
    <t>06-6213-7235</t>
  </si>
  <si>
    <t>072-876-7058</t>
  </si>
  <si>
    <t>06-6872-5887</t>
  </si>
  <si>
    <t>西日本産業衛生会　福岡健診診療所</t>
    <rPh sb="0" eb="1">
      <t>ニシ</t>
    </rPh>
    <rPh sb="1" eb="3">
      <t>ニホン</t>
    </rPh>
    <rPh sb="3" eb="5">
      <t>サンギョウ</t>
    </rPh>
    <rPh sb="5" eb="7">
      <t>エイセイ</t>
    </rPh>
    <rPh sb="7" eb="8">
      <t>カイ</t>
    </rPh>
    <rPh sb="9" eb="11">
      <t>フクオカ</t>
    </rPh>
    <rPh sb="11" eb="13">
      <t>ケンシン</t>
    </rPh>
    <rPh sb="13" eb="16">
      <t>シンリョウジョ</t>
    </rPh>
    <phoneticPr fontId="2"/>
  </si>
  <si>
    <t>北福島医療ｾﾝﾀｰ予防健診ｾﾝﾀｰ</t>
    <rPh sb="0" eb="1">
      <t>キタ</t>
    </rPh>
    <rPh sb="1" eb="3">
      <t>フクシマ</t>
    </rPh>
    <rPh sb="3" eb="5">
      <t>イリョウ</t>
    </rPh>
    <rPh sb="9" eb="11">
      <t>ヨボウ</t>
    </rPh>
    <rPh sb="11" eb="12">
      <t>ケン</t>
    </rPh>
    <rPh sb="12" eb="13">
      <t>シン</t>
    </rPh>
    <phoneticPr fontId="2"/>
  </si>
  <si>
    <t>けいなん総合病院</t>
    <rPh sb="4" eb="6">
      <t>ソウゴウ</t>
    </rPh>
    <rPh sb="6" eb="8">
      <t>ビョウイン</t>
    </rPh>
    <phoneticPr fontId="2"/>
  </si>
  <si>
    <t>病院FAX</t>
    <rPh sb="0" eb="2">
      <t>ビョウイン</t>
    </rPh>
    <phoneticPr fontId="2"/>
  </si>
  <si>
    <t>ﾌﾘｶﾞﾅ（半角）</t>
    <rPh sb="6" eb="8">
      <t>ハンカク</t>
    </rPh>
    <phoneticPr fontId="2"/>
  </si>
  <si>
    <t>黒沢病院付属ﾍﾙｽﾊﾟｰｸｸﾘﾆｯｸ</t>
    <rPh sb="0" eb="2">
      <t>クロサワ</t>
    </rPh>
    <rPh sb="2" eb="4">
      <t>ビョウイン</t>
    </rPh>
    <rPh sb="4" eb="6">
      <t>フゾク</t>
    </rPh>
    <phoneticPr fontId="2"/>
  </si>
  <si>
    <t>群馬中央病院</t>
    <rPh sb="0" eb="2">
      <t>グンマ</t>
    </rPh>
    <rPh sb="2" eb="4">
      <t>チュウオウ</t>
    </rPh>
    <rPh sb="4" eb="6">
      <t>ビョウイン</t>
    </rPh>
    <phoneticPr fontId="2"/>
  </si>
  <si>
    <t>丸子中央病院</t>
    <rPh sb="0" eb="2">
      <t>マルコ</t>
    </rPh>
    <rPh sb="2" eb="4">
      <t>チュウオウ</t>
    </rPh>
    <rPh sb="4" eb="6">
      <t>ビョウイン</t>
    </rPh>
    <phoneticPr fontId="2"/>
  </si>
  <si>
    <t>太陽誘電ｹﾐｶﾙﾃｸﾉﾛｼﾞｰ</t>
    <rPh sb="0" eb="2">
      <t>タイヨウ</t>
    </rPh>
    <rPh sb="2" eb="4">
      <t>ユウデン</t>
    </rPh>
    <phoneticPr fontId="2"/>
  </si>
  <si>
    <t>太陽誘電ﾃｸﾉｿﾘｭｰｼｮﾝｽﾞ</t>
    <rPh sb="0" eb="2">
      <t>タイヨウ</t>
    </rPh>
    <rPh sb="2" eb="4">
      <t>ユウデン</t>
    </rPh>
    <phoneticPr fontId="2"/>
  </si>
  <si>
    <t>福島太陽誘電</t>
    <rPh sb="0" eb="2">
      <t>フクシマ</t>
    </rPh>
    <rPh sb="2" eb="4">
      <t>タイヨウ</t>
    </rPh>
    <rPh sb="4" eb="6">
      <t>ユウデン</t>
    </rPh>
    <phoneticPr fontId="2"/>
  </si>
  <si>
    <t>和歌山太陽誘電</t>
    <rPh sb="0" eb="3">
      <t>ワカヤマ</t>
    </rPh>
    <rPh sb="3" eb="5">
      <t>タイヨウ</t>
    </rPh>
    <rPh sb="5" eb="7">
      <t>ユウデン</t>
    </rPh>
    <phoneticPr fontId="2"/>
  </si>
  <si>
    <t>同友会春日クリニック</t>
    <rPh sb="0" eb="1">
      <t>ドウ</t>
    </rPh>
    <rPh sb="1" eb="2">
      <t>トモ</t>
    </rPh>
    <rPh sb="2" eb="3">
      <t>カイ</t>
    </rPh>
    <rPh sb="3" eb="5">
      <t>カスガ</t>
    </rPh>
    <phoneticPr fontId="2"/>
  </si>
  <si>
    <t>提出日
（西暦）</t>
    <rPh sb="0" eb="2">
      <t>テイシュツ</t>
    </rPh>
    <rPh sb="2" eb="3">
      <t>ビ</t>
    </rPh>
    <phoneticPr fontId="2"/>
  </si>
  <si>
    <t>（ﾌﾘｶﾞﾅ）</t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</si>
  <si>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</si>
  <si>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（ﾌﾘｶﾞﾅ）</t>
    <phoneticPr fontId="2"/>
  </si>
  <si>
    <t>予約した受診日（月/日）</t>
    <rPh sb="0" eb="2">
      <t>ヨヤク</t>
    </rPh>
    <rPh sb="4" eb="6">
      <t>ジュシン</t>
    </rPh>
    <rPh sb="6" eb="7">
      <t>ビ</t>
    </rPh>
    <rPh sb="8" eb="9">
      <t>ツキ</t>
    </rPh>
    <rPh sb="10" eb="11">
      <t>ヒ</t>
    </rPh>
    <phoneticPr fontId="2"/>
  </si>
  <si>
    <t>医療機関名</t>
    <rPh sb="0" eb="2">
      <t>イリョウ</t>
    </rPh>
    <rPh sb="2" eb="4">
      <t>キカン</t>
    </rPh>
    <phoneticPr fontId="2"/>
  </si>
  <si>
    <t>ドックの種類</t>
    <rPh sb="4" eb="6">
      <t>シュルイ</t>
    </rPh>
    <phoneticPr fontId="2"/>
  </si>
  <si>
    <t>←
←
←医療機関により、検査内容や料金が
←異なりますのでご注意ください。
←
←</t>
    <rPh sb="31" eb="33">
      <t>チュウイ</t>
    </rPh>
    <phoneticPr fontId="2"/>
  </si>
  <si>
    <t>←50歳以上の方は、5年に1回健保の
←補助が受けられます。</t>
    <phoneticPr fontId="2"/>
  </si>
  <si>
    <r>
      <t xml:space="preserve">年齢
</t>
    </r>
    <r>
      <rPr>
        <sz val="8"/>
        <rFont val="ＭＳ Ｐ明朝"/>
        <family val="1"/>
        <charset val="128"/>
      </rPr>
      <t>（受診日時点）</t>
    </r>
    <rPh sb="0" eb="2">
      <t>ネンレイ</t>
    </rPh>
    <rPh sb="4" eb="6">
      <t>ジュシン</t>
    </rPh>
    <rPh sb="6" eb="7">
      <t>ビ</t>
    </rPh>
    <rPh sb="7" eb="9">
      <t>ジテン</t>
    </rPh>
    <phoneticPr fontId="4"/>
  </si>
  <si>
    <t>a</t>
    <phoneticPr fontId="2"/>
  </si>
  <si>
    <t>特定指導→</t>
    <rPh sb="0" eb="2">
      <t>トクテイ</t>
    </rPh>
    <rPh sb="2" eb="4">
      <t>シドウ</t>
    </rPh>
    <phoneticPr fontId="2"/>
  </si>
  <si>
    <t>（茨城県）</t>
    <rPh sb="1" eb="3">
      <t>イバラギ</t>
    </rPh>
    <rPh sb="3" eb="4">
      <t>ケン</t>
    </rPh>
    <phoneticPr fontId="2"/>
  </si>
  <si>
    <t>茨城県メディカルセンター</t>
    <rPh sb="0" eb="3">
      <t>イバラギケン</t>
    </rPh>
    <phoneticPr fontId="2"/>
  </si>
  <si>
    <t>（茨城県）</t>
    <rPh sb="1" eb="3">
      <t>イバラキ</t>
    </rPh>
    <rPh sb="3" eb="4">
      <t>ケン</t>
    </rPh>
    <phoneticPr fontId="2"/>
  </si>
  <si>
    <t>（和歌山県）</t>
    <rPh sb="1" eb="4">
      <t>ワカヤマ</t>
    </rPh>
    <rPh sb="4" eb="5">
      <t>ケン</t>
    </rPh>
    <phoneticPr fontId="2"/>
  </si>
  <si>
    <t>健診センター・キタデ</t>
    <rPh sb="0" eb="2">
      <t>ケンシン</t>
    </rPh>
    <phoneticPr fontId="2"/>
  </si>
  <si>
    <t>上越地域総合健康管理センター</t>
    <rPh sb="0" eb="2">
      <t>ジョウエツ</t>
    </rPh>
    <rPh sb="2" eb="4">
      <t>チイキ</t>
    </rPh>
    <rPh sb="4" eb="6">
      <t>ソウゴウ</t>
    </rPh>
    <rPh sb="6" eb="7">
      <t>ケン</t>
    </rPh>
    <rPh sb="7" eb="8">
      <t>コウ</t>
    </rPh>
    <rPh sb="8" eb="10">
      <t>カンリ</t>
    </rPh>
    <phoneticPr fontId="2"/>
  </si>
  <si>
    <t>092-413-3258</t>
  </si>
  <si>
    <t>024-551-0555</t>
  </si>
  <si>
    <t>022-263-4055</t>
  </si>
  <si>
    <t>025-522-2434</t>
  </si>
  <si>
    <t>0255-73-8102</t>
  </si>
  <si>
    <t>045-507-3627</t>
  </si>
  <si>
    <t>044-542-1284</t>
  </si>
  <si>
    <t>横浜鶴ヶ峰病院健康管理センター</t>
    <phoneticPr fontId="2"/>
  </si>
  <si>
    <t>横浜西口ヘルチェッククリニック</t>
    <phoneticPr fontId="2"/>
  </si>
  <si>
    <t>ヘルチェックファーストプレイス横浜クリニック</t>
    <phoneticPr fontId="2"/>
  </si>
  <si>
    <t>横浜東口ヘルチェッククリニック</t>
    <phoneticPr fontId="2"/>
  </si>
  <si>
    <t>045-441-8451</t>
    <phoneticPr fontId="2"/>
  </si>
  <si>
    <t>045-370-5272</t>
    <phoneticPr fontId="2"/>
  </si>
  <si>
    <t>0268-42-0038</t>
    <phoneticPr fontId="2"/>
  </si>
  <si>
    <t>025-231-2245</t>
  </si>
  <si>
    <t>【申込書提出先】</t>
    <rPh sb="1" eb="3">
      <t>モウシコ</t>
    </rPh>
    <rPh sb="3" eb="4">
      <t>ショ</t>
    </rPh>
    <rPh sb="4" eb="6">
      <t>テイシュツ</t>
    </rPh>
    <rPh sb="6" eb="7">
      <t>サキ</t>
    </rPh>
    <phoneticPr fontId="2"/>
  </si>
  <si>
    <t>JTYの方・・・健康管理室</t>
    <rPh sb="4" eb="5">
      <t>カタ</t>
    </rPh>
    <rPh sb="8" eb="10">
      <t>ケンコウ</t>
    </rPh>
    <rPh sb="10" eb="12">
      <t>カンリ</t>
    </rPh>
    <rPh sb="12" eb="13">
      <t>シツ</t>
    </rPh>
    <phoneticPr fontId="2"/>
  </si>
  <si>
    <t>他の事業所の方・・・人事総務部門</t>
    <rPh sb="0" eb="1">
      <t>ホカ</t>
    </rPh>
    <rPh sb="2" eb="5">
      <t>ジギョウショ</t>
    </rPh>
    <rPh sb="6" eb="7">
      <t>カタ</t>
    </rPh>
    <rPh sb="10" eb="12">
      <t>ジンジ</t>
    </rPh>
    <rPh sb="12" eb="14">
      <t>ソウム</t>
    </rPh>
    <rPh sb="14" eb="16">
      <t>ブモン</t>
    </rPh>
    <phoneticPr fontId="2"/>
  </si>
  <si>
    <t>JTYの方・・・健康保険組合</t>
    <rPh sb="4" eb="5">
      <t>カタ</t>
    </rPh>
    <rPh sb="8" eb="10">
      <t>ケンコウ</t>
    </rPh>
    <rPh sb="10" eb="12">
      <t>ホケン</t>
    </rPh>
    <rPh sb="12" eb="14">
      <t>クミアイ</t>
    </rPh>
    <phoneticPr fontId="2"/>
  </si>
  <si>
    <t>※遅くとも受診の１週間前までに担当窓口へ提出して下さい。</t>
    <phoneticPr fontId="2"/>
  </si>
  <si>
    <t>健康保険組合　TEL：027-322-1310　　FAX：027-328-2926</t>
    <rPh sb="0" eb="2">
      <t>ケンコウ</t>
    </rPh>
    <rPh sb="2" eb="4">
      <t>ホケン</t>
    </rPh>
    <rPh sb="4" eb="6">
      <t>クミアイ</t>
    </rPh>
    <phoneticPr fontId="2"/>
  </si>
  <si>
    <t>e-mail：</t>
    <phoneticPr fontId="2"/>
  </si>
  <si>
    <t>taiyokenpo@jty.yuden.co.jp</t>
    <phoneticPr fontId="2"/>
  </si>
  <si>
    <t>他の事業所の方・・・人事総務部門</t>
    <rPh sb="0" eb="1">
      <t>ホカ</t>
    </rPh>
    <rPh sb="2" eb="5">
      <t>ジギョウシ_x0000_</t>
    </rPh>
    <rPh sb="6" eb="7">
      <t>_x0000__x0001_</t>
    </rPh>
    <rPh sb="10" eb="12">
      <t>_x0002__x0002__x0003_</t>
    </rPh>
    <rPh sb="12" eb="14">
      <t>_x0008__x0006__x0001_</t>
    </rPh>
    <rPh sb="14" eb="16">
      <t/>
    </rPh>
    <phoneticPr fontId="2"/>
  </si>
  <si>
    <t>立川中央病院健康ｸﾘﾆｯｸ</t>
    <rPh sb="0" eb="2">
      <t>タチカワ</t>
    </rPh>
    <rPh sb="2" eb="4">
      <t>チュウオウ</t>
    </rPh>
    <rPh sb="4" eb="6">
      <t>ビョウイン</t>
    </rPh>
    <rPh sb="6" eb="8">
      <t>ケンコウ</t>
    </rPh>
    <phoneticPr fontId="2"/>
  </si>
  <si>
    <t>042-521-1771</t>
    <phoneticPr fontId="2"/>
  </si>
  <si>
    <t>ＫＴＹ</t>
  </si>
  <si>
    <t>ＫＫＴＹ</t>
  </si>
  <si>
    <t>ＤＴＹ</t>
  </si>
  <si>
    <t>ＣＴＹ</t>
  </si>
  <si>
    <t>ＣＳＴＹ</t>
  </si>
  <si>
    <t>ＣＧＴＹ</t>
  </si>
  <si>
    <t>ＣＴＴＹ</t>
  </si>
  <si>
    <t>ＣＶＴＹ</t>
  </si>
  <si>
    <t>ＣＺＴＹ</t>
  </si>
  <si>
    <t>ＴＴＹ</t>
  </si>
  <si>
    <t>ＨＫＴＹ</t>
  </si>
  <si>
    <t>ＳＴＹ</t>
  </si>
  <si>
    <t>ＴＢＴＹ</t>
  </si>
  <si>
    <t>ＭＴＹ</t>
  </si>
  <si>
    <t>ＰＴＹ</t>
  </si>
  <si>
    <t>マニラ</t>
  </si>
  <si>
    <t>ＭＳＴＹ</t>
  </si>
  <si>
    <t>ＵＴＹ</t>
  </si>
  <si>
    <t>--所属事業所を選択--</t>
    <rPh sb="2" eb="4">
      <t>ショゾク</t>
    </rPh>
    <rPh sb="4" eb="7">
      <t>ジギョウショ</t>
    </rPh>
    <rPh sb="8" eb="10">
      <t>センタク</t>
    </rPh>
    <phoneticPr fontId="2"/>
  </si>
  <si>
    <r>
      <t xml:space="preserve">年齢
</t>
    </r>
    <r>
      <rPr>
        <sz val="9"/>
        <rFont val="ＭＳ Ｐ明朝"/>
        <family val="1"/>
        <charset val="128"/>
      </rPr>
      <t>（期末時点）</t>
    </r>
    <rPh sb="0" eb="2">
      <t>ネンレイ</t>
    </rPh>
    <rPh sb="4" eb="6">
      <t>キマツ</t>
    </rPh>
    <rPh sb="6" eb="8">
      <t>ジテン</t>
    </rPh>
    <phoneticPr fontId="4"/>
  </si>
  <si>
    <r>
      <t xml:space="preserve">事業所名
</t>
    </r>
    <r>
      <rPr>
        <sz val="9"/>
        <rFont val="ＭＳ Ｐ明朝"/>
        <family val="1"/>
        <charset val="128"/>
      </rPr>
      <t>(給与支払い場所)</t>
    </r>
    <rPh sb="0" eb="3">
      <t>ジギョウショ</t>
    </rPh>
    <rPh sb="3" eb="4">
      <t>メイ</t>
    </rPh>
    <rPh sb="6" eb="8">
      <t>キュウヨ</t>
    </rPh>
    <rPh sb="8" eb="10">
      <t>シハライ</t>
    </rPh>
    <rPh sb="11" eb="13">
      <t>バショ</t>
    </rPh>
    <phoneticPr fontId="2"/>
  </si>
  <si>
    <r>
      <t xml:space="preserve">医療機関名
</t>
    </r>
    <r>
      <rPr>
        <sz val="9"/>
        <rFont val="ＭＳ Ｐ明朝"/>
        <family val="1"/>
        <charset val="128"/>
      </rPr>
      <t>（リストから選択）</t>
    </r>
    <rPh sb="12" eb="14">
      <t>センタク</t>
    </rPh>
    <phoneticPr fontId="2"/>
  </si>
  <si>
    <r>
      <t xml:space="preserve">医療機関名
</t>
    </r>
    <r>
      <rPr>
        <sz val="9"/>
        <rFont val="ＭＳ Ｐ明朝"/>
        <family val="1"/>
        <charset val="128"/>
      </rPr>
      <t>（上記以外の時）</t>
    </r>
    <rPh sb="7" eb="9">
      <t>ジョウキ</t>
    </rPh>
    <rPh sb="9" eb="11">
      <t>イガイ</t>
    </rPh>
    <rPh sb="12" eb="13">
      <t>トキ</t>
    </rPh>
    <phoneticPr fontId="2"/>
  </si>
  <si>
    <r>
      <t>●</t>
    </r>
    <r>
      <rPr>
        <u/>
        <sz val="11"/>
        <color rgb="FF0000FF"/>
        <rFont val="ＭＳ Ｐゴシック"/>
        <family val="3"/>
        <charset val="128"/>
      </rPr>
      <t>従業員のご家族の方（被扶養者）が受診する時</t>
    </r>
    <r>
      <rPr>
        <sz val="10"/>
        <rFont val="ＭＳ Ｐ明朝"/>
        <family val="1"/>
        <charset val="128"/>
      </rPr>
      <t>の提出先は、給与を支払っている会社により下記の通りとなります。</t>
    </r>
    <rPh sb="1" eb="4">
      <t>ジュウギョウイン</t>
    </rPh>
    <rPh sb="17" eb="19">
      <t>ジュシン</t>
    </rPh>
    <rPh sb="21" eb="22">
      <t>トキ</t>
    </rPh>
    <rPh sb="23" eb="25">
      <t>テイシュツ</t>
    </rPh>
    <rPh sb="25" eb="26">
      <t>サキ</t>
    </rPh>
    <rPh sb="42" eb="44">
      <t>カキ</t>
    </rPh>
    <rPh sb="45" eb="46">
      <t>トオ</t>
    </rPh>
    <phoneticPr fontId="2"/>
  </si>
  <si>
    <t>所属事業所名</t>
    <rPh sb="0" eb="2">
      <t>ショゾク</t>
    </rPh>
    <rPh sb="2" eb="5">
      <t>ジギョウショ</t>
    </rPh>
    <rPh sb="5" eb="6">
      <t>メイ</t>
    </rPh>
    <phoneticPr fontId="2"/>
  </si>
  <si>
    <t>0270-26-7705</t>
    <phoneticPr fontId="2"/>
  </si>
  <si>
    <t>※同年度内に「定期健診」や「健保が案内する他の健診」と重複受診をすると人間ドックの補助を受けられ無い事が
　　有りますが、よろしいですか？（詳しくは健康保険組合へお尋ね下さい）</t>
    <rPh sb="1" eb="4">
      <t>ドウネンド</t>
    </rPh>
    <rPh sb="4" eb="5">
      <t>ナイ</t>
    </rPh>
    <rPh sb="7" eb="9">
      <t>テイキ</t>
    </rPh>
    <rPh sb="9" eb="11">
      <t>ケンシン</t>
    </rPh>
    <rPh sb="14" eb="16">
      <t>ケンポ</t>
    </rPh>
    <rPh sb="17" eb="19">
      <t>アンナイ</t>
    </rPh>
    <rPh sb="21" eb="22">
      <t>ホカ</t>
    </rPh>
    <rPh sb="23" eb="25">
      <t>ケンシン</t>
    </rPh>
    <rPh sb="27" eb="29">
      <t>チョウフク</t>
    </rPh>
    <rPh sb="29" eb="31">
      <t>ジュシン</t>
    </rPh>
    <rPh sb="41" eb="43">
      <t>ホジョ</t>
    </rPh>
    <rPh sb="48" eb="49">
      <t>ナ</t>
    </rPh>
    <rPh sb="50" eb="51">
      <t>コト</t>
    </rPh>
    <rPh sb="55" eb="56">
      <t>ア</t>
    </rPh>
    <rPh sb="70" eb="71">
      <t>クワ</t>
    </rPh>
    <rPh sb="74" eb="76">
      <t>ケンコウ</t>
    </rPh>
    <rPh sb="76" eb="78">
      <t>ホケン</t>
    </rPh>
    <rPh sb="78" eb="80">
      <t>クミアイ</t>
    </rPh>
    <rPh sb="82" eb="83">
      <t>タズ</t>
    </rPh>
    <rPh sb="84" eb="85">
      <t>クダ</t>
    </rPh>
    <phoneticPr fontId="4"/>
  </si>
  <si>
    <t>【重要】 健診結果は、健康保険組合と母体企業で疾病の予防と
健康の保持増進を目的に共同利用しますのでご了承下さい。</t>
    <rPh sb="5" eb="7">
      <t>ケンシン</t>
    </rPh>
    <rPh sb="7" eb="9">
      <t>ケッカ</t>
    </rPh>
    <rPh sb="11" eb="13">
      <t>ケンコウ</t>
    </rPh>
    <rPh sb="13" eb="15">
      <t>ホケン</t>
    </rPh>
    <rPh sb="15" eb="17">
      <t>クミアイ</t>
    </rPh>
    <rPh sb="18" eb="20">
      <t>ボタイ</t>
    </rPh>
    <rPh sb="20" eb="22">
      <t>キギョウ</t>
    </rPh>
    <rPh sb="23" eb="25">
      <t>シッペイ</t>
    </rPh>
    <rPh sb="26" eb="28">
      <t>ヨボウ</t>
    </rPh>
    <rPh sb="30" eb="32">
      <t>ケンコウ</t>
    </rPh>
    <rPh sb="33" eb="35">
      <t>ホジ</t>
    </rPh>
    <rPh sb="35" eb="37">
      <t>ゾウシン</t>
    </rPh>
    <rPh sb="38" eb="40">
      <t>モクテキ</t>
    </rPh>
    <phoneticPr fontId="2"/>
  </si>
  <si>
    <t>0738-24-3001</t>
  </si>
  <si>
    <t>029-243-1108</t>
  </si>
  <si>
    <t>0258-47-5777</t>
  </si>
  <si>
    <t>新潟県労働衛生医学協会ｱｸｱｰﾚ長岡健康増進ｾﾝﾀｰ</t>
  </si>
  <si>
    <t>上越総合病院健診センター</t>
    <rPh sb="0" eb="2">
      <t>ジョウエツ</t>
    </rPh>
    <rPh sb="2" eb="4">
      <t>ソウゴウ</t>
    </rPh>
    <rPh sb="4" eb="6">
      <t>ビョウイン</t>
    </rPh>
    <rPh sb="6" eb="8">
      <t>ケンシン</t>
    </rPh>
    <phoneticPr fontId="2"/>
  </si>
  <si>
    <t>025-524-3275</t>
  </si>
  <si>
    <t>新潟県労働衛生医学協会新潟健康増進ｾﾝﾀｰ</t>
    <phoneticPr fontId="2"/>
  </si>
  <si>
    <t>宮城県成人病予防協会 中央診療所</t>
    <rPh sb="0" eb="3">
      <t>ミヤギケン</t>
    </rPh>
    <rPh sb="3" eb="6">
      <t>セイジンビョウ</t>
    </rPh>
    <rPh sb="6" eb="8">
      <t>ヨボウ</t>
    </rPh>
    <rPh sb="8" eb="10">
      <t>キョウカイ</t>
    </rPh>
    <rPh sb="11" eb="13">
      <t>チュウオウ</t>
    </rPh>
    <rPh sb="13" eb="16">
      <t>シンリョウジョ</t>
    </rPh>
    <phoneticPr fontId="2"/>
  </si>
  <si>
    <r>
      <t>◎必ず</t>
    </r>
    <r>
      <rPr>
        <u/>
        <sz val="10"/>
        <color rgb="FF0000FF"/>
        <rFont val="ＭＳ Ｐゴシック"/>
        <family val="3"/>
        <charset val="128"/>
      </rPr>
      <t>受診資格を確認</t>
    </r>
    <r>
      <rPr>
        <sz val="9"/>
        <rFont val="ＭＳ Ｐ明朝"/>
        <family val="1"/>
        <charset val="128"/>
      </rPr>
      <t>の上、申込みください。　①平成30年3月31日時点で満40歳以上75歳未満の方で、受診日当日において
   当健保組合の加入者資格が有る方。②同年度内に太陽誘電グループ企業の定期健康診断を受診していない方。</t>
    </r>
    <rPh sb="1" eb="2">
      <t>カナラ</t>
    </rPh>
    <rPh sb="3" eb="5">
      <t>ジュシン</t>
    </rPh>
    <rPh sb="5" eb="7">
      <t>シカク</t>
    </rPh>
    <rPh sb="8" eb="10">
      <t>カクニン</t>
    </rPh>
    <rPh sb="11" eb="12">
      <t>ウエ</t>
    </rPh>
    <rPh sb="13" eb="15">
      <t>モウシコ</t>
    </rPh>
    <phoneticPr fontId="2"/>
  </si>
  <si>
    <r>
      <t>◎ 人間ドックは、</t>
    </r>
    <r>
      <rPr>
        <sz val="10"/>
        <rFont val="ＭＳ Ｐ明朝"/>
        <family val="1"/>
        <charset val="128"/>
      </rPr>
      <t>毎年</t>
    </r>
    <r>
      <rPr>
        <u/>
        <sz val="10"/>
        <color indexed="12"/>
        <rFont val="ＭＳ Ｐゴシック"/>
        <family val="3"/>
        <charset val="128"/>
      </rPr>
      <t>12月末日までの受診</t>
    </r>
    <r>
      <rPr>
        <sz val="9"/>
        <rFont val="ＭＳ Ｐ明朝"/>
        <family val="1"/>
        <charset val="128"/>
      </rPr>
      <t>にご協力下さい。</t>
    </r>
    <rPh sb="2" eb="4">
      <t>ニンゲン</t>
    </rPh>
    <rPh sb="9" eb="11">
      <t>マイネン</t>
    </rPh>
    <rPh sb="13" eb="14">
      <t>ガツ</t>
    </rPh>
    <rPh sb="14" eb="16">
      <t>マツジツ</t>
    </rPh>
    <rPh sb="19" eb="21">
      <t>ジュシン</t>
    </rPh>
    <rPh sb="23" eb="25">
      <t>キョウリョク</t>
    </rPh>
    <rPh sb="25" eb="26">
      <t>クダ</t>
    </rPh>
    <phoneticPr fontId="2"/>
  </si>
  <si>
    <r>
      <t>◎ 予約後のキャンセルや日程変更は、各自でご対応ください。（</t>
    </r>
    <r>
      <rPr>
        <u/>
        <sz val="9"/>
        <color rgb="FF0000FF"/>
        <rFont val="ＭＳ Ｐゴシック"/>
        <family val="3"/>
        <charset val="128"/>
      </rPr>
      <t>対応後は、前記の提出先にお知らせ下さい</t>
    </r>
    <r>
      <rPr>
        <sz val="9"/>
        <rFont val="ＭＳ Ｐ明朝"/>
        <family val="1"/>
        <charset val="128"/>
      </rPr>
      <t>）</t>
    </r>
    <rPh sb="2" eb="4">
      <t>ヨヤク</t>
    </rPh>
    <rPh sb="4" eb="5">
      <t>ゴ</t>
    </rPh>
    <rPh sb="12" eb="14">
      <t>ニッテイ</t>
    </rPh>
    <rPh sb="14" eb="16">
      <t>ヘンコウ</t>
    </rPh>
    <rPh sb="18" eb="20">
      <t>カクジ</t>
    </rPh>
    <rPh sb="22" eb="24">
      <t>タイオウ</t>
    </rPh>
    <rPh sb="35" eb="37">
      <t>ゼンキ</t>
    </rPh>
    <rPh sb="38" eb="40">
      <t>テイシュツ</t>
    </rPh>
    <rPh sb="40" eb="41">
      <t>サキ</t>
    </rPh>
    <rPh sb="46" eb="47">
      <t>クダ</t>
    </rPh>
    <phoneticPr fontId="2"/>
  </si>
  <si>
    <t>受診後に「無資格」である事が判明した時は、遡って費用を返還いただくことが有ります。</t>
    <rPh sb="0" eb="2">
      <t>ジュシン</t>
    </rPh>
    <rPh sb="2" eb="3">
      <t>ゴ</t>
    </rPh>
    <rPh sb="5" eb="8">
      <t>ムシカク</t>
    </rPh>
    <rPh sb="12" eb="13">
      <t>コト</t>
    </rPh>
    <rPh sb="14" eb="16">
      <t>ハンメイ</t>
    </rPh>
    <rPh sb="18" eb="19">
      <t>トキ</t>
    </rPh>
    <rPh sb="21" eb="22">
      <t>サカノボ</t>
    </rPh>
    <rPh sb="24" eb="26">
      <t>ヒヨウ</t>
    </rPh>
    <rPh sb="27" eb="29">
      <t>ヘンカン</t>
    </rPh>
    <rPh sb="36" eb="37">
      <t>ア</t>
    </rPh>
    <phoneticPr fontId="2"/>
  </si>
  <si>
    <r>
      <t>◎人間ドックは、毎年</t>
    </r>
    <r>
      <rPr>
        <u/>
        <sz val="11"/>
        <color indexed="12"/>
        <rFont val="ＭＳ Ｐゴシック"/>
        <family val="3"/>
        <charset val="128"/>
      </rPr>
      <t>12月末日までの受診</t>
    </r>
    <r>
      <rPr>
        <u/>
        <sz val="10"/>
        <rFont val="ＭＳ Ｐ明朝"/>
        <family val="1"/>
        <charset val="128"/>
      </rPr>
      <t>にご協力下さい。</t>
    </r>
    <rPh sb="1" eb="3">
      <t>ニンゲン</t>
    </rPh>
    <rPh sb="8" eb="10">
      <t>マイネン</t>
    </rPh>
    <rPh sb="12" eb="13">
      <t>ガツ</t>
    </rPh>
    <rPh sb="13" eb="15">
      <t>マツジツ</t>
    </rPh>
    <rPh sb="18" eb="20">
      <t>ジュシン</t>
    </rPh>
    <rPh sb="22" eb="24">
      <t>キョウリョク</t>
    </rPh>
    <rPh sb="24" eb="25">
      <t>クダ</t>
    </rPh>
    <phoneticPr fontId="2"/>
  </si>
  <si>
    <r>
      <t>◎必ず</t>
    </r>
    <r>
      <rPr>
        <u/>
        <sz val="11"/>
        <color rgb="FF0000FF"/>
        <rFont val="ＭＳ Ｐゴシック"/>
        <family val="3"/>
        <charset val="128"/>
      </rPr>
      <t>受診資格を確認</t>
    </r>
    <r>
      <rPr>
        <sz val="10"/>
        <rFont val="ＭＳ Ｐ明朝"/>
        <family val="1"/>
        <charset val="128"/>
      </rPr>
      <t xml:space="preserve">の上、申込みください。　①平成30年3月31日時点で満40歳以上75歳未満の方で、受診日当日において当健保組合の
   加入者資格が有る方。②同年度内に太陽誘電グループ企業の定期健康診断を受診していない方。
         </t>
    </r>
    <r>
      <rPr>
        <sz val="10"/>
        <rFont val="ＭＳ Ｐゴシック"/>
        <family val="3"/>
        <charset val="128"/>
      </rPr>
      <t>受診後に「無資格」である事が判明した時は、遡って費用を返還いただくことが有ります。</t>
    </r>
    <phoneticPr fontId="2"/>
  </si>
  <si>
    <r>
      <t xml:space="preserve">◎医療機関によって、料金やオプション項目など異なりますので、事前に健康保険組合( </t>
    </r>
    <r>
      <rPr>
        <u/>
        <sz val="10"/>
        <color rgb="FF0000FF"/>
        <rFont val="ＭＳ Ｐ明朝"/>
        <family val="1"/>
        <charset val="128"/>
      </rPr>
      <t>http://www.yuden-kenpo.or.jp/</t>
    </r>
    <r>
      <rPr>
        <sz val="10"/>
        <rFont val="ＭＳ Ｐ明朝"/>
        <family val="1"/>
        <charset val="128"/>
      </rPr>
      <t xml:space="preserve"> ) が定める</t>
    </r>
    <r>
      <rPr>
        <u/>
        <sz val="11"/>
        <color rgb="FF0000FF"/>
        <rFont val="ＭＳ Ｐゴシック"/>
        <family val="3"/>
        <charset val="128"/>
      </rPr>
      <t>契約医療機関</t>
    </r>
    <r>
      <rPr>
        <u/>
        <sz val="10"/>
        <color rgb="FF0000FF"/>
        <rFont val="ＭＳ Ｐゴシック"/>
        <family val="3"/>
        <charset val="128"/>
      </rPr>
      <t xml:space="preserve">、
</t>
    </r>
    <r>
      <rPr>
        <sz val="10"/>
        <color rgb="FF0000FF"/>
        <rFont val="ＭＳ Ｐ明朝"/>
        <family val="1"/>
        <charset val="128"/>
      </rPr>
      <t xml:space="preserve">   </t>
    </r>
    <r>
      <rPr>
        <u/>
        <sz val="11"/>
        <color rgb="FF0000FF"/>
        <rFont val="ＭＳ Ｐゴシック"/>
        <family val="3"/>
        <charset val="128"/>
      </rPr>
      <t>費用負担等を確認</t>
    </r>
    <r>
      <rPr>
        <sz val="10"/>
        <rFont val="ＭＳ Ｐ明朝"/>
        <family val="1"/>
        <charset val="128"/>
      </rPr>
      <t>の上、直接医療機関にご予約下さい。</t>
    </r>
    <phoneticPr fontId="2"/>
  </si>
  <si>
    <r>
      <t>◎医療機関に電話予約後、下の表の</t>
    </r>
    <r>
      <rPr>
        <u/>
        <sz val="11"/>
        <color rgb="FF0000FF"/>
        <rFont val="ＭＳ Ｐゴシック"/>
        <family val="3"/>
        <charset val="128"/>
      </rPr>
      <t>無色部分に必要事項をもれなく記入</t>
    </r>
    <r>
      <rPr>
        <sz val="10"/>
        <rFont val="ＭＳ Ｐ明朝"/>
        <family val="1"/>
        <charset val="128"/>
      </rPr>
      <t>し、</t>
    </r>
    <r>
      <rPr>
        <u/>
        <sz val="11"/>
        <color rgb="FF0000FF"/>
        <rFont val="ＭＳ Ｐゴシック"/>
        <family val="3"/>
        <charset val="128"/>
      </rPr>
      <t>遅くとも受診の１週間前までに</t>
    </r>
    <r>
      <rPr>
        <sz val="10"/>
        <rFont val="ＭＳ Ｐ明朝"/>
        <family val="1"/>
        <charset val="128"/>
      </rPr>
      <t>次の提出先へ提出して下さい。</t>
    </r>
    <rPh sb="1" eb="3">
      <t>イリョウ</t>
    </rPh>
    <rPh sb="3" eb="5">
      <t>キカン</t>
    </rPh>
    <rPh sb="6" eb="8">
      <t>デンワ</t>
    </rPh>
    <rPh sb="8" eb="10">
      <t>ヨヤク</t>
    </rPh>
    <rPh sb="10" eb="11">
      <t>ゴ</t>
    </rPh>
    <rPh sb="12" eb="13">
      <t>シタ</t>
    </rPh>
    <rPh sb="14" eb="15">
      <t>オモテ</t>
    </rPh>
    <rPh sb="16" eb="17">
      <t>ム</t>
    </rPh>
    <rPh sb="18" eb="20">
      <t>ブブン</t>
    </rPh>
    <rPh sb="30" eb="32">
      <t>キニュウ</t>
    </rPh>
    <rPh sb="34" eb="35">
      <t>オソ</t>
    </rPh>
    <rPh sb="38" eb="40">
      <t>ジュシン</t>
    </rPh>
    <rPh sb="42" eb="44">
      <t>シュウカン</t>
    </rPh>
    <rPh sb="44" eb="45">
      <t>マエ</t>
    </rPh>
    <rPh sb="48" eb="49">
      <t>ツギ</t>
    </rPh>
    <rPh sb="50" eb="52">
      <t>テイシュツ</t>
    </rPh>
    <rPh sb="52" eb="53">
      <t>サキ</t>
    </rPh>
    <phoneticPr fontId="2"/>
  </si>
  <si>
    <r>
      <t>●</t>
    </r>
    <r>
      <rPr>
        <u/>
        <sz val="11"/>
        <color rgb="FF0000FF"/>
        <rFont val="ＭＳ Ｐゴシック"/>
        <family val="3"/>
        <charset val="128"/>
      </rPr>
      <t>従業員の方本人（被保険者）が受診する時</t>
    </r>
    <r>
      <rPr>
        <sz val="10"/>
        <rFont val="ＭＳ Ｐ明朝"/>
        <family val="1"/>
        <charset val="128"/>
      </rPr>
      <t>は、給与を支払っている会社の担当窓口へ提出下さい。（国内での出向者は出向元へ）</t>
    </r>
    <rPh sb="1" eb="4">
      <t>ジュウギョウイン</t>
    </rPh>
    <rPh sb="5" eb="6">
      <t>カタ</t>
    </rPh>
    <rPh sb="6" eb="8">
      <t>ホンニン</t>
    </rPh>
    <rPh sb="15" eb="17">
      <t>ジュシン</t>
    </rPh>
    <rPh sb="19" eb="20">
      <t>トキ</t>
    </rPh>
    <rPh sb="22" eb="24">
      <t>キュウヨ</t>
    </rPh>
    <rPh sb="25" eb="27">
      <t>シハラ</t>
    </rPh>
    <rPh sb="31" eb="33">
      <t>カイシャ</t>
    </rPh>
    <rPh sb="34" eb="36">
      <t>タントウ</t>
    </rPh>
    <rPh sb="36" eb="38">
      <t>マドグチ</t>
    </rPh>
    <rPh sb="39" eb="41">
      <t>テイシュツ</t>
    </rPh>
    <rPh sb="41" eb="42">
      <t>クダ</t>
    </rPh>
    <phoneticPr fontId="2"/>
  </si>
  <si>
    <r>
      <t>●</t>
    </r>
    <r>
      <rPr>
        <u/>
        <sz val="11"/>
        <color rgb="FF0000FF"/>
        <rFont val="ＭＳ Ｐゴシック"/>
        <family val="3"/>
        <charset val="128"/>
      </rPr>
      <t>任意継続被保険者の方・被扶養者の方が受診する時</t>
    </r>
    <r>
      <rPr>
        <sz val="10"/>
        <rFont val="ＭＳ Ｐ明朝"/>
        <family val="1"/>
        <charset val="128"/>
      </rPr>
      <t>は、健康保険組合へFAXまたはe-mail で提出下さい。</t>
    </r>
    <rPh sb="1" eb="3">
      <t>ニンイ</t>
    </rPh>
    <rPh sb="3" eb="5">
      <t>ケイゾク</t>
    </rPh>
    <rPh sb="5" eb="6">
      <t>ヒ</t>
    </rPh>
    <rPh sb="6" eb="9">
      <t>ホケンシャ</t>
    </rPh>
    <rPh sb="10" eb="11">
      <t>カタ</t>
    </rPh>
    <rPh sb="12" eb="13">
      <t>ヒ</t>
    </rPh>
    <rPh sb="13" eb="15">
      <t>フヨウ</t>
    </rPh>
    <rPh sb="15" eb="16">
      <t>シャ</t>
    </rPh>
    <rPh sb="17" eb="18">
      <t>カタ</t>
    </rPh>
    <rPh sb="19" eb="21">
      <t>ジュシン</t>
    </rPh>
    <rPh sb="23" eb="24">
      <t>トキ</t>
    </rPh>
    <rPh sb="26" eb="28">
      <t>ケンコウ</t>
    </rPh>
    <rPh sb="28" eb="30">
      <t>ホケン</t>
    </rPh>
    <rPh sb="30" eb="32">
      <t>クミアイ</t>
    </rPh>
    <rPh sb="47" eb="49">
      <t>テイシュツ</t>
    </rPh>
    <rPh sb="49" eb="50">
      <t>クダ</t>
    </rPh>
    <phoneticPr fontId="2"/>
  </si>
  <si>
    <r>
      <t>◎予約後のキャンセルや日程変更は、各自でご対応ください。（</t>
    </r>
    <r>
      <rPr>
        <u/>
        <sz val="10"/>
        <color rgb="FF0000FF"/>
        <rFont val="ＭＳ Ｐゴシック"/>
        <family val="3"/>
        <charset val="128"/>
      </rPr>
      <t>対応後は、前記の提出先にお知らせ下さい</t>
    </r>
    <r>
      <rPr>
        <sz val="10"/>
        <rFont val="ＭＳ Ｐ明朝"/>
        <family val="1"/>
        <charset val="128"/>
      </rPr>
      <t>）</t>
    </r>
    <rPh sb="1" eb="3">
      <t>ヨヤク</t>
    </rPh>
    <rPh sb="3" eb="4">
      <t>ゴ</t>
    </rPh>
    <rPh sb="11" eb="13">
      <t>ニッテイ</t>
    </rPh>
    <rPh sb="13" eb="15">
      <t>ヘンコウ</t>
    </rPh>
    <rPh sb="17" eb="19">
      <t>カクジ</t>
    </rPh>
    <rPh sb="21" eb="23">
      <t>タイオウ</t>
    </rPh>
    <rPh sb="34" eb="36">
      <t>ゼンキ</t>
    </rPh>
    <rPh sb="37" eb="39">
      <t>テイシュツ</t>
    </rPh>
    <rPh sb="39" eb="40">
      <t>サキ</t>
    </rPh>
    <rPh sb="45" eb="46">
      <t>クダ</t>
    </rPh>
    <phoneticPr fontId="2"/>
  </si>
  <si>
    <r>
      <t xml:space="preserve">◎医療機関によって、料金やオプション項目など異なりますので、事前に健康保険組合( </t>
    </r>
    <r>
      <rPr>
        <u/>
        <sz val="9"/>
        <color rgb="FF0000FF"/>
        <rFont val="ＭＳ Ｐ明朝"/>
        <family val="1"/>
        <charset val="128"/>
      </rPr>
      <t>http://www.yuden-kenpo.or.jp/</t>
    </r>
    <r>
      <rPr>
        <sz val="9"/>
        <rFont val="ＭＳ Ｐ明朝"/>
        <family val="1"/>
        <charset val="128"/>
      </rPr>
      <t xml:space="preserve"> ) が定める
  </t>
    </r>
    <r>
      <rPr>
        <sz val="10"/>
        <rFont val="ＭＳ Ｐゴシック"/>
        <family val="3"/>
        <charset val="128"/>
      </rPr>
      <t xml:space="preserve"> </t>
    </r>
    <r>
      <rPr>
        <u/>
        <sz val="10"/>
        <color rgb="FF0000FF"/>
        <rFont val="ＭＳ Ｐゴシック"/>
        <family val="3"/>
        <charset val="128"/>
      </rPr>
      <t>契約医療機関</t>
    </r>
    <r>
      <rPr>
        <sz val="10"/>
        <rFont val="ＭＳ Ｐゴシック"/>
        <family val="3"/>
        <charset val="128"/>
      </rPr>
      <t>、</t>
    </r>
    <r>
      <rPr>
        <u/>
        <sz val="10"/>
        <color rgb="FF0000FF"/>
        <rFont val="ＭＳ Ｐゴシック"/>
        <family val="3"/>
        <charset val="128"/>
      </rPr>
      <t>費用負担等を確認</t>
    </r>
    <r>
      <rPr>
        <sz val="9"/>
        <rFont val="ＭＳ Ｐ明朝"/>
        <family val="1"/>
        <charset val="128"/>
      </rPr>
      <t>の上、直接医療機関にご予約下さい。</t>
    </r>
    <phoneticPr fontId="2"/>
  </si>
  <si>
    <r>
      <t>◎医療機関に電話予約後、下の表の</t>
    </r>
    <r>
      <rPr>
        <u/>
        <sz val="10"/>
        <color rgb="FF0000FF"/>
        <rFont val="ＭＳ Ｐゴシック"/>
        <family val="3"/>
        <charset val="128"/>
      </rPr>
      <t>着色部分に必要事項をもれなく記入</t>
    </r>
    <r>
      <rPr>
        <sz val="9"/>
        <rFont val="ＭＳ Ｐ明朝"/>
        <family val="1"/>
        <charset val="128"/>
      </rPr>
      <t>し、遅くとも</t>
    </r>
    <r>
      <rPr>
        <u/>
        <sz val="10"/>
        <color rgb="FF0000FF"/>
        <rFont val="ＭＳ Ｐゴシック"/>
        <family val="3"/>
        <charset val="128"/>
      </rPr>
      <t>受診の１週間前までに</t>
    </r>
    <r>
      <rPr>
        <sz val="9"/>
        <rFont val="ＭＳ Ｐ明朝"/>
        <family val="1"/>
        <charset val="128"/>
      </rPr>
      <t>以下の提出先へ
   提出して下さい。</t>
    </r>
    <rPh sb="16" eb="18">
      <t>チャクショク</t>
    </rPh>
    <phoneticPr fontId="2"/>
  </si>
  <si>
    <r>
      <t>●</t>
    </r>
    <r>
      <rPr>
        <u/>
        <sz val="10"/>
        <color rgb="FF0000FF"/>
        <rFont val="ＭＳ Ｐゴシック"/>
        <family val="3"/>
        <charset val="128"/>
      </rPr>
      <t>従業員の方本人</t>
    </r>
    <r>
      <rPr>
        <u/>
        <sz val="9"/>
        <color rgb="FF0000FF"/>
        <rFont val="ＭＳ Ｐゴシック"/>
        <family val="3"/>
        <charset val="128"/>
      </rPr>
      <t>（被保険者）</t>
    </r>
    <r>
      <rPr>
        <sz val="9"/>
        <rFont val="ＭＳ Ｐ明朝"/>
        <family val="1"/>
        <charset val="128"/>
      </rPr>
      <t>が受診する時は、給与を支払っている会社の担当窓口へ提出下さい。（国内での出向者は出向元へ）</t>
    </r>
    <rPh sb="1" eb="4">
      <t>ジュウギョウイン</t>
    </rPh>
    <rPh sb="5" eb="6">
      <t>カタ</t>
    </rPh>
    <rPh sb="6" eb="8">
      <t>ホンニン</t>
    </rPh>
    <rPh sb="15" eb="17">
      <t>ジュシン</t>
    </rPh>
    <rPh sb="19" eb="20">
      <t>トキ</t>
    </rPh>
    <rPh sb="22" eb="24">
      <t>キュウヨ</t>
    </rPh>
    <rPh sb="25" eb="27">
      <t>シハラ</t>
    </rPh>
    <rPh sb="31" eb="33">
      <t>カイシャ</t>
    </rPh>
    <rPh sb="34" eb="36">
      <t>タントウ</t>
    </rPh>
    <rPh sb="36" eb="38">
      <t>マドグチ</t>
    </rPh>
    <rPh sb="39" eb="41">
      <t>テイシュツ</t>
    </rPh>
    <rPh sb="41" eb="42">
      <t>クダ</t>
    </rPh>
    <phoneticPr fontId="2"/>
  </si>
  <si>
    <r>
      <t>●</t>
    </r>
    <r>
      <rPr>
        <u/>
        <sz val="10"/>
        <color rgb="FF0000FF"/>
        <rFont val="ＭＳ Ｐゴシック"/>
        <family val="3"/>
        <charset val="128"/>
      </rPr>
      <t>従業員のご家族の方</t>
    </r>
    <r>
      <rPr>
        <u/>
        <sz val="9"/>
        <color rgb="FF0000FF"/>
        <rFont val="ＭＳ Ｐゴシック"/>
        <family val="3"/>
        <charset val="128"/>
      </rPr>
      <t>（被扶養者）</t>
    </r>
    <r>
      <rPr>
        <sz val="9"/>
        <rFont val="ＭＳ Ｐ明朝"/>
        <family val="1"/>
        <charset val="128"/>
      </rPr>
      <t>が受診する時の提出先は、給与を支払っている会社により下記の通りとなります。</t>
    </r>
    <rPh sb="1" eb="4">
      <t>ジュウギョウイン</t>
    </rPh>
    <rPh sb="17" eb="19">
      <t>ジュシン</t>
    </rPh>
    <rPh sb="21" eb="22">
      <t>トキ</t>
    </rPh>
    <rPh sb="23" eb="25">
      <t>テイシュツ</t>
    </rPh>
    <rPh sb="25" eb="26">
      <t>サキ</t>
    </rPh>
    <rPh sb="42" eb="44">
      <t>カキ</t>
    </rPh>
    <rPh sb="45" eb="46">
      <t>トオ</t>
    </rPh>
    <phoneticPr fontId="2"/>
  </si>
  <si>
    <r>
      <t>●</t>
    </r>
    <r>
      <rPr>
        <u/>
        <sz val="10"/>
        <color rgb="FF0000FF"/>
        <rFont val="ＭＳ Ｐゴシック"/>
        <family val="3"/>
        <charset val="128"/>
      </rPr>
      <t>任意継続被保険者の方・被扶養者の方</t>
    </r>
    <r>
      <rPr>
        <sz val="9"/>
        <rFont val="ＭＳ Ｐ明朝"/>
        <family val="1"/>
        <charset val="128"/>
      </rPr>
      <t>が受診する時は、健康保険組合へFAXまたはe-mail で提出下さい。</t>
    </r>
    <rPh sb="1" eb="3">
      <t>ニンイ</t>
    </rPh>
    <rPh sb="3" eb="5">
      <t>ケイゾク</t>
    </rPh>
    <rPh sb="5" eb="6">
      <t>ヒ</t>
    </rPh>
    <rPh sb="6" eb="9">
      <t>ホケンシャ</t>
    </rPh>
    <rPh sb="10" eb="11">
      <t>カタ</t>
    </rPh>
    <rPh sb="12" eb="13">
      <t>ヒ</t>
    </rPh>
    <rPh sb="13" eb="15">
      <t>フヨウ</t>
    </rPh>
    <rPh sb="15" eb="16">
      <t>シャ</t>
    </rPh>
    <rPh sb="17" eb="18">
      <t>カタ</t>
    </rPh>
    <rPh sb="19" eb="21">
      <t>ジュシン</t>
    </rPh>
    <rPh sb="23" eb="24">
      <t>トキ</t>
    </rPh>
    <rPh sb="26" eb="28">
      <t>ケンコウ</t>
    </rPh>
    <rPh sb="28" eb="30">
      <t>ホケン</t>
    </rPh>
    <rPh sb="30" eb="32">
      <t>クミアイ</t>
    </rPh>
    <rPh sb="47" eb="49">
      <t>テイシュツ</t>
    </rPh>
    <rPh sb="49" eb="50">
      <t>クダ</t>
    </rPh>
    <phoneticPr fontId="2"/>
  </si>
  <si>
    <t>0277-46-7714</t>
    <phoneticPr fontId="2"/>
  </si>
  <si>
    <t>*8/31*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</si>
</sst>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/d;@"/>
    <numFmt numFmtId="177" formatCode="##"/>
    <numFmt numFmtId="178" formatCode="m/d;@"/>
    <numFmt numFmtId="179" formatCode="0_ "/>
    <numFmt numFmtId="180" formatCode="yyyy/m/d\(aaa\)"/>
    <numFmt numFmtId="181" formatCode="m/d\(aaa\)"/>
    <numFmt numFmtId="182" formatCode="0_);[Red]\(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20"/>
      <color indexed="63"/>
      <name val="ＭＳ Ｐゴシック"/>
      <family val="3"/>
      <charset val="128"/>
    </font>
    <font>
      <sz val="20"/>
      <color indexed="6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0"/>
      <color rgb="FF0000FF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u/>
      <sz val="9"/>
      <color rgb="FF0000FF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u/>
      <sz val="10"/>
      <color rgb="FF0000FF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HGS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bgColor indexed="8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NumberForma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10" fillId="0" borderId="0" xfId="0" applyFo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6" fillId="3" borderId="0" xfId="0" applyFont="1" applyFill="1" applyBorder="1" applyProtection="1">
      <alignment vertical="center"/>
    </xf>
    <xf numFmtId="0" fontId="1" fillId="3" borderId="0" xfId="0" applyFont="1" applyFill="1" applyProtection="1">
      <alignment vertical="center"/>
    </xf>
    <xf numFmtId="0" fontId="11" fillId="3" borderId="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Protection="1">
      <alignment vertical="center"/>
    </xf>
    <xf numFmtId="0" fontId="11" fillId="3" borderId="7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Alignment="1" applyProtection="1">
      <alignment vertical="center" textRotation="255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56" fontId="10" fillId="0" borderId="14" xfId="0" applyNumberFormat="1" applyFont="1" applyFill="1" applyBorder="1" applyAlignment="1" applyProtection="1">
      <alignment horizontal="center" vertical="center"/>
    </xf>
    <xf numFmtId="56" fontId="10" fillId="0" borderId="16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18" fillId="0" borderId="0" xfId="1" applyFont="1" applyFill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4" xfId="0" applyFont="1" applyFill="1" applyBorder="1" applyAlignment="1" applyProtection="1">
      <alignment horizontal="center" vertical="center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179" fontId="13" fillId="5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49" fontId="24" fillId="5" borderId="1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vertical="center" textRotation="255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5" fillId="0" borderId="0" xfId="0" applyFont="1" applyFill="1" applyProtection="1">
      <alignment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27" fillId="0" borderId="0" xfId="1" applyFont="1" applyFill="1" applyBorder="1" applyAlignment="1" applyProtection="1">
      <alignment vertical="center"/>
    </xf>
    <xf numFmtId="0" fontId="28" fillId="2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quotePrefix="1" applyFont="1" applyAlignment="1" applyProtection="1">
      <alignment vertical="center"/>
    </xf>
    <xf numFmtId="0" fontId="12" fillId="0" borderId="0" xfId="0" quotePrefix="1" applyFont="1" applyAlignment="1" applyProtection="1">
      <alignment horizontal="center" vertical="center"/>
    </xf>
    <xf numFmtId="0" fontId="12" fillId="0" borderId="0" xfId="0" quotePrefix="1" applyFont="1" applyFill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2" fillId="3" borderId="1" xfId="0" quotePrefix="1" applyFont="1" applyFill="1" applyBorder="1" applyAlignment="1" applyProtection="1">
      <alignment horizontal="center" vertical="center"/>
    </xf>
    <xf numFmtId="0" fontId="12" fillId="0" borderId="0" xfId="0" quotePrefix="1" applyFont="1" applyFill="1" applyProtection="1">
      <alignment vertical="center"/>
    </xf>
    <xf numFmtId="0" fontId="12" fillId="0" borderId="17" xfId="0" applyFont="1" applyBorder="1" applyAlignment="1" applyProtection="1">
      <alignment horizontal="center" vertical="center"/>
    </xf>
    <xf numFmtId="0" fontId="12" fillId="7" borderId="19" xfId="0" applyFont="1" applyFill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3" borderId="1" xfId="0" applyFont="1" applyFill="1" applyBorder="1" applyProtection="1">
      <alignment vertical="center"/>
    </xf>
    <xf numFmtId="0" fontId="12" fillId="0" borderId="1" xfId="0" applyFont="1" applyFill="1" applyBorder="1" applyProtection="1">
      <alignment vertical="center"/>
    </xf>
    <xf numFmtId="0" fontId="12" fillId="0" borderId="17" xfId="0" applyFont="1" applyFill="1" applyBorder="1" applyProtection="1">
      <alignment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Protection="1">
      <alignment vertical="center"/>
    </xf>
    <xf numFmtId="0" fontId="12" fillId="8" borderId="1" xfId="0" applyFont="1" applyFill="1" applyBorder="1" applyProtection="1">
      <alignment vertical="center"/>
    </xf>
    <xf numFmtId="0" fontId="12" fillId="8" borderId="0" xfId="0" applyFont="1" applyFill="1" applyProtection="1">
      <alignment vertical="center"/>
    </xf>
    <xf numFmtId="0" fontId="24" fillId="0" borderId="0" xfId="0" applyFont="1" applyProtection="1">
      <alignment vertical="center"/>
    </xf>
    <xf numFmtId="0" fontId="24" fillId="0" borderId="0" xfId="0" applyFont="1" applyFill="1" applyProtection="1">
      <alignment vertical="center"/>
    </xf>
    <xf numFmtId="0" fontId="24" fillId="0" borderId="0" xfId="0" applyFont="1" applyFill="1" applyAlignment="1" applyProtection="1">
      <alignment horizontal="right" vertical="center"/>
    </xf>
    <xf numFmtId="14" fontId="29" fillId="6" borderId="0" xfId="0" applyNumberFormat="1" applyFont="1" applyFill="1" applyProtection="1">
      <alignment vertical="center"/>
      <protection locked="0"/>
    </xf>
    <xf numFmtId="181" fontId="19" fillId="5" borderId="14" xfId="0" applyNumberFormat="1" applyFont="1" applyFill="1" applyBorder="1" applyAlignment="1" applyProtection="1">
      <alignment horizontal="center" vertical="center" shrinkToFit="1"/>
      <protection locked="0"/>
    </xf>
    <xf numFmtId="181" fontId="19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indent="1"/>
    </xf>
    <xf numFmtId="0" fontId="37" fillId="0" borderId="0" xfId="0" applyFont="1" applyFill="1" applyProtection="1">
      <alignment vertical="center"/>
    </xf>
    <xf numFmtId="0" fontId="38" fillId="0" borderId="0" xfId="0" applyFont="1" applyFill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73" xfId="0" applyFont="1" applyFill="1" applyBorder="1" applyAlignment="1" applyProtection="1">
      <alignment horizontal="center" vertical="center" wrapText="1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0" borderId="75" xfId="0" applyFont="1" applyFill="1" applyBorder="1" applyAlignment="1" applyProtection="1">
      <alignment horizontal="center" vertical="center" wrapText="1"/>
    </xf>
    <xf numFmtId="0" fontId="9" fillId="0" borderId="76" xfId="0" applyFont="1" applyFill="1" applyBorder="1" applyAlignment="1" applyProtection="1">
      <alignment horizontal="center" vertical="center" wrapText="1"/>
    </xf>
    <xf numFmtId="0" fontId="9" fillId="0" borderId="77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textRotation="255"/>
    </xf>
    <xf numFmtId="0" fontId="10" fillId="0" borderId="35" xfId="0" applyFont="1" applyFill="1" applyBorder="1" applyAlignment="1" applyProtection="1">
      <alignment horizontal="center" vertical="center" textRotation="255"/>
    </xf>
    <xf numFmtId="0" fontId="10" fillId="0" borderId="36" xfId="0" applyFont="1" applyFill="1" applyBorder="1" applyAlignment="1" applyProtection="1">
      <alignment horizontal="center" vertical="center" textRotation="255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center" vertical="center"/>
    </xf>
    <xf numFmtId="49" fontId="13" fillId="5" borderId="1" xfId="0" applyNumberFormat="1" applyFont="1" applyFill="1" applyBorder="1" applyAlignment="1" applyProtection="1">
      <alignment horizontal="center" vertical="center"/>
      <protection locked="0"/>
    </xf>
    <xf numFmtId="49" fontId="13" fillId="5" borderId="42" xfId="0" applyNumberFormat="1" applyFont="1" applyFill="1" applyBorder="1" applyAlignment="1" applyProtection="1">
      <alignment horizontal="center" vertical="center"/>
      <protection locked="0"/>
    </xf>
    <xf numFmtId="0" fontId="24" fillId="5" borderId="12" xfId="0" applyFont="1" applyFill="1" applyBorder="1" applyAlignment="1" applyProtection="1">
      <alignment horizontal="center" vertical="center"/>
      <protection locked="0"/>
    </xf>
    <xf numFmtId="0" fontId="24" fillId="5" borderId="30" xfId="0" applyFont="1" applyFill="1" applyBorder="1" applyAlignment="1" applyProtection="1">
      <alignment horizontal="center" vertical="center"/>
      <protection locked="0"/>
    </xf>
    <xf numFmtId="49" fontId="11" fillId="5" borderId="47" xfId="0" applyNumberFormat="1" applyFont="1" applyFill="1" applyBorder="1" applyAlignment="1" applyProtection="1">
      <alignment horizontal="center" vertical="center"/>
      <protection locked="0"/>
    </xf>
    <xf numFmtId="49" fontId="11" fillId="5" borderId="48" xfId="0" applyNumberFormat="1" applyFont="1" applyFill="1" applyBorder="1" applyAlignment="1" applyProtection="1">
      <alignment horizontal="center" vertical="center"/>
      <protection locked="0"/>
    </xf>
    <xf numFmtId="49" fontId="24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3" fillId="5" borderId="51" xfId="0" applyNumberFormat="1" applyFont="1" applyFill="1" applyBorder="1" applyAlignment="1" applyProtection="1">
      <alignment horizontal="center" vertical="center"/>
      <protection locked="0"/>
    </xf>
    <xf numFmtId="49" fontId="13" fillId="5" borderId="52" xfId="0" applyNumberFormat="1" applyFont="1" applyFill="1" applyBorder="1" applyAlignment="1" applyProtection="1">
      <alignment horizontal="center" vertical="center"/>
      <protection locked="0"/>
    </xf>
    <xf numFmtId="49" fontId="11" fillId="5" borderId="43" xfId="0" applyNumberFormat="1" applyFont="1" applyFill="1" applyBorder="1" applyAlignment="1" applyProtection="1">
      <alignment vertical="center"/>
      <protection locked="0"/>
    </xf>
    <xf numFmtId="49" fontId="11" fillId="5" borderId="44" xfId="0" applyNumberFormat="1" applyFont="1" applyFill="1" applyBorder="1" applyAlignment="1" applyProtection="1">
      <alignment vertical="center"/>
      <protection locked="0"/>
    </xf>
    <xf numFmtId="49" fontId="10" fillId="5" borderId="1" xfId="0" applyNumberFormat="1" applyFont="1" applyFill="1" applyBorder="1" applyAlignment="1" applyProtection="1">
      <alignment vertical="center"/>
      <protection locked="0"/>
    </xf>
    <xf numFmtId="49" fontId="10" fillId="5" borderId="42" xfId="0" applyNumberFormat="1" applyFont="1" applyFill="1" applyBorder="1" applyAlignment="1" applyProtection="1">
      <alignment vertical="center"/>
      <protection locked="0"/>
    </xf>
    <xf numFmtId="49" fontId="10" fillId="5" borderId="3" xfId="0" applyNumberFormat="1" applyFont="1" applyFill="1" applyBorder="1" applyAlignment="1" applyProtection="1">
      <alignment vertical="center"/>
      <protection locked="0"/>
    </xf>
    <xf numFmtId="49" fontId="10" fillId="5" borderId="55" xfId="0" applyNumberFormat="1" applyFont="1" applyFill="1" applyBorder="1" applyAlignment="1" applyProtection="1">
      <alignment vertical="center"/>
      <protection locked="0"/>
    </xf>
    <xf numFmtId="49" fontId="13" fillId="5" borderId="53" xfId="0" applyNumberFormat="1" applyFont="1" applyFill="1" applyBorder="1" applyAlignment="1" applyProtection="1">
      <alignment horizontal="center" vertical="center"/>
      <protection locked="0"/>
    </xf>
    <xf numFmtId="49" fontId="11" fillId="5" borderId="4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</xf>
    <xf numFmtId="0" fontId="12" fillId="0" borderId="73" xfId="0" applyFont="1" applyFill="1" applyBorder="1" applyAlignment="1" applyProtection="1">
      <alignment vertical="center"/>
    </xf>
    <xf numFmtId="176" fontId="24" fillId="5" borderId="56" xfId="0" applyNumberFormat="1" applyFont="1" applyFill="1" applyBorder="1" applyAlignment="1" applyProtection="1">
      <alignment horizontal="center" vertical="center"/>
      <protection locked="0"/>
    </xf>
    <xf numFmtId="176" fontId="24" fillId="5" borderId="57" xfId="0" applyNumberFormat="1" applyFont="1" applyFill="1" applyBorder="1" applyAlignment="1" applyProtection="1">
      <alignment horizontal="center" vertical="center"/>
      <protection locked="0"/>
    </xf>
    <xf numFmtId="0" fontId="12" fillId="0" borderId="58" xfId="0" applyFont="1" applyFill="1" applyBorder="1" applyAlignment="1" applyProtection="1">
      <alignment vertical="center" wrapText="1"/>
    </xf>
    <xf numFmtId="0" fontId="12" fillId="0" borderId="33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horizontal="center" vertical="center" textRotation="255"/>
    </xf>
    <xf numFmtId="0" fontId="10" fillId="0" borderId="60" xfId="0" applyFont="1" applyFill="1" applyBorder="1" applyAlignment="1" applyProtection="1">
      <alignment horizontal="center" vertical="center" textRotation="255"/>
    </xf>
    <xf numFmtId="0" fontId="10" fillId="0" borderId="61" xfId="0" applyFont="1" applyFill="1" applyBorder="1" applyAlignment="1" applyProtection="1">
      <alignment horizontal="center" vertical="center" textRotation="255"/>
    </xf>
    <xf numFmtId="177" fontId="5" fillId="3" borderId="0" xfId="0" applyNumberFormat="1" applyFont="1" applyFill="1" applyBorder="1" applyAlignment="1" applyProtection="1">
      <alignment horizontal="center" vertical="center"/>
    </xf>
    <xf numFmtId="49" fontId="13" fillId="5" borderId="72" xfId="0" applyNumberFormat="1" applyFont="1" applyFill="1" applyBorder="1" applyAlignment="1" applyProtection="1">
      <alignment horizontal="center" vertical="center"/>
      <protection locked="0"/>
    </xf>
    <xf numFmtId="49" fontId="13" fillId="5" borderId="18" xfId="0" applyNumberFormat="1" applyFont="1" applyFill="1" applyBorder="1" applyAlignment="1" applyProtection="1">
      <alignment horizontal="center" vertical="center"/>
      <protection locked="0"/>
    </xf>
    <xf numFmtId="0" fontId="13" fillId="5" borderId="52" xfId="0" applyFont="1" applyFill="1" applyBorder="1" applyAlignment="1" applyProtection="1">
      <alignment horizontal="center" vertical="center"/>
      <protection locked="0"/>
    </xf>
    <xf numFmtId="0" fontId="13" fillId="5" borderId="53" xfId="0" applyFont="1" applyFill="1" applyBorder="1" applyAlignment="1" applyProtection="1">
      <alignment horizontal="center" vertical="center"/>
      <protection locked="0"/>
    </xf>
    <xf numFmtId="0" fontId="13" fillId="0" borderId="54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176" fontId="13" fillId="5" borderId="17" xfId="0" applyNumberFormat="1" applyFont="1" applyFill="1" applyBorder="1" applyAlignment="1" applyProtection="1">
      <alignment horizontal="center" vertical="center"/>
      <protection locked="0"/>
    </xf>
    <xf numFmtId="176" fontId="13" fillId="5" borderId="20" xfId="0" applyNumberFormat="1" applyFont="1" applyFill="1" applyBorder="1" applyAlignment="1" applyProtection="1">
      <alignment horizontal="center" vertical="center"/>
      <protection locked="0"/>
    </xf>
    <xf numFmtId="176" fontId="13" fillId="5" borderId="18" xfId="0" applyNumberFormat="1" applyFont="1" applyFill="1" applyBorder="1" applyAlignment="1" applyProtection="1">
      <alignment horizontal="center" vertical="center"/>
      <protection locked="0"/>
    </xf>
    <xf numFmtId="0" fontId="11" fillId="5" borderId="47" xfId="0" applyFont="1" applyFill="1" applyBorder="1" applyAlignment="1" applyProtection="1">
      <alignment horizontal="center" vertical="center"/>
      <protection locked="0"/>
    </xf>
    <xf numFmtId="0" fontId="11" fillId="5" borderId="48" xfId="0" applyFont="1" applyFill="1" applyBorder="1" applyAlignment="1" applyProtection="1">
      <alignment horizontal="center" vertical="center"/>
      <protection locked="0"/>
    </xf>
    <xf numFmtId="0" fontId="11" fillId="5" borderId="49" xfId="0" applyFont="1" applyFill="1" applyBorder="1" applyAlignment="1" applyProtection="1">
      <alignment horizontal="center" vertical="center"/>
      <protection locked="0"/>
    </xf>
    <xf numFmtId="0" fontId="13" fillId="5" borderId="54" xfId="0" applyFont="1" applyFill="1" applyBorder="1" applyAlignment="1" applyProtection="1">
      <alignment horizontal="center" vertical="center"/>
      <protection locked="0"/>
    </xf>
    <xf numFmtId="0" fontId="13" fillId="5" borderId="16" xfId="0" applyFont="1" applyFill="1" applyBorder="1" applyAlignment="1" applyProtection="1">
      <alignment horizontal="center" vertical="center"/>
      <protection locked="0"/>
    </xf>
    <xf numFmtId="49" fontId="10" fillId="0" borderId="45" xfId="0" applyNumberFormat="1" applyFont="1" applyFill="1" applyBorder="1" applyAlignment="1" applyProtection="1">
      <alignment vertical="center"/>
      <protection locked="0"/>
    </xf>
    <xf numFmtId="49" fontId="10" fillId="0" borderId="46" xfId="0" applyNumberFormat="1" applyFont="1" applyFill="1" applyBorder="1" applyAlignment="1" applyProtection="1">
      <alignment vertical="center"/>
      <protection locked="0"/>
    </xf>
    <xf numFmtId="0" fontId="24" fillId="5" borderId="7" xfId="0" applyFont="1" applyFill="1" applyBorder="1" applyAlignment="1" applyProtection="1">
      <alignment horizontal="center" vertical="center" shrinkToFit="1"/>
      <protection locked="0"/>
    </xf>
    <xf numFmtId="0" fontId="24" fillId="5" borderId="54" xfId="0" applyFont="1" applyFill="1" applyBorder="1" applyAlignment="1" applyProtection="1">
      <alignment horizontal="center" vertical="center" shrinkToFit="1"/>
      <protection locked="0"/>
    </xf>
    <xf numFmtId="0" fontId="24" fillId="5" borderId="17" xfId="0" applyFont="1" applyFill="1" applyBorder="1" applyAlignment="1" applyProtection="1">
      <alignment horizontal="center" vertical="center" shrinkToFit="1"/>
      <protection locked="0"/>
    </xf>
    <xf numFmtId="0" fontId="24" fillId="5" borderId="20" xfId="0" applyFont="1" applyFill="1" applyBorder="1" applyAlignment="1" applyProtection="1">
      <alignment horizontal="center" vertical="center" shrinkToFit="1"/>
      <protection locked="0"/>
    </xf>
    <xf numFmtId="0" fontId="24" fillId="5" borderId="21" xfId="0" applyFont="1" applyFill="1" applyBorder="1" applyAlignment="1" applyProtection="1">
      <alignment horizontal="center" vertical="center" shrinkToFit="1"/>
      <protection locked="0"/>
    </xf>
    <xf numFmtId="0" fontId="25" fillId="0" borderId="71" xfId="0" applyFont="1" applyFill="1" applyBorder="1" applyAlignment="1" applyProtection="1">
      <alignment vertical="top" wrapText="1"/>
    </xf>
    <xf numFmtId="0" fontId="25" fillId="0" borderId="0" xfId="0" applyFont="1" applyFill="1" applyAlignment="1" applyProtection="1">
      <alignment vertical="top" wrapText="1"/>
    </xf>
    <xf numFmtId="49" fontId="11" fillId="0" borderId="43" xfId="0" applyNumberFormat="1" applyFont="1" applyFill="1" applyBorder="1" applyAlignment="1" applyProtection="1">
      <alignment vertical="center"/>
      <protection locked="0"/>
    </xf>
    <xf numFmtId="49" fontId="11" fillId="0" borderId="44" xfId="0" applyNumberFormat="1" applyFont="1" applyFill="1" applyBorder="1" applyAlignment="1" applyProtection="1">
      <alignment vertical="center"/>
      <protection locked="0"/>
    </xf>
    <xf numFmtId="0" fontId="13" fillId="5" borderId="5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/>
    </xf>
    <xf numFmtId="0" fontId="10" fillId="0" borderId="3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26" fillId="5" borderId="62" xfId="0" applyFont="1" applyFill="1" applyBorder="1" applyAlignment="1" applyProtection="1">
      <alignment vertical="center" wrapText="1"/>
      <protection locked="0"/>
    </xf>
    <xf numFmtId="0" fontId="26" fillId="5" borderId="63" xfId="0" applyFont="1" applyFill="1" applyBorder="1" applyAlignment="1" applyProtection="1">
      <alignment vertical="center" wrapText="1"/>
      <protection locked="0"/>
    </xf>
    <xf numFmtId="0" fontId="26" fillId="5" borderId="64" xfId="0" applyFont="1" applyFill="1" applyBorder="1" applyAlignment="1" applyProtection="1">
      <alignment vertical="center" wrapText="1"/>
      <protection locked="0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0" fontId="19" fillId="9" borderId="1" xfId="0" applyFont="1" applyFill="1" applyBorder="1" applyAlignment="1" applyProtection="1">
      <alignment horizontal="center" vertical="center"/>
      <protection locked="0"/>
    </xf>
    <xf numFmtId="0" fontId="19" fillId="9" borderId="42" xfId="0" applyFont="1" applyFill="1" applyBorder="1" applyAlignment="1" applyProtection="1">
      <alignment horizontal="center" vertical="center"/>
      <protection locked="0"/>
    </xf>
    <xf numFmtId="0" fontId="26" fillId="5" borderId="65" xfId="0" applyFont="1" applyFill="1" applyBorder="1" applyAlignment="1" applyProtection="1">
      <alignment vertical="center" wrapText="1"/>
      <protection locked="0"/>
    </xf>
    <xf numFmtId="0" fontId="26" fillId="5" borderId="66" xfId="0" applyFont="1" applyFill="1" applyBorder="1" applyAlignment="1" applyProtection="1">
      <alignment vertical="center" wrapText="1"/>
      <protection locked="0"/>
    </xf>
    <xf numFmtId="0" fontId="26" fillId="5" borderId="67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9" fillId="5" borderId="42" xfId="0" applyFont="1" applyFill="1" applyBorder="1" applyAlignment="1" applyProtection="1">
      <alignment horizontal="center" vertical="center"/>
      <protection locked="0"/>
    </xf>
    <xf numFmtId="0" fontId="19" fillId="5" borderId="17" xfId="0" applyFont="1" applyFill="1" applyBorder="1" applyAlignment="1" applyProtection="1">
      <alignment horizontal="center" vertical="center" shrinkToFit="1"/>
      <protection locked="0"/>
    </xf>
    <xf numFmtId="0" fontId="19" fillId="5" borderId="20" xfId="0" applyFont="1" applyFill="1" applyBorder="1" applyAlignment="1" applyProtection="1">
      <alignment horizontal="center" vertical="center" shrinkToFit="1"/>
      <protection locked="0"/>
    </xf>
    <xf numFmtId="0" fontId="19" fillId="5" borderId="21" xfId="0" applyFont="1" applyFill="1" applyBorder="1" applyAlignment="1" applyProtection="1">
      <alignment horizontal="center" vertical="center" shrinkToFit="1"/>
      <protection locked="0"/>
    </xf>
    <xf numFmtId="180" fontId="24" fillId="5" borderId="68" xfId="0" applyNumberFormat="1" applyFont="1" applyFill="1" applyBorder="1" applyAlignment="1" applyProtection="1">
      <alignment horizontal="center" vertical="center"/>
      <protection locked="0"/>
    </xf>
    <xf numFmtId="180" fontId="24" fillId="5" borderId="69" xfId="0" applyNumberFormat="1" applyFont="1" applyFill="1" applyBorder="1" applyProtection="1">
      <alignment vertical="center"/>
      <protection locked="0"/>
    </xf>
    <xf numFmtId="180" fontId="24" fillId="5" borderId="70" xfId="0" applyNumberFormat="1" applyFont="1" applyFill="1" applyBorder="1" applyProtection="1">
      <alignment vertical="center"/>
      <protection locked="0"/>
    </xf>
    <xf numFmtId="0" fontId="24" fillId="0" borderId="17" xfId="0" applyFont="1" applyFill="1" applyBorder="1" applyAlignment="1" applyProtection="1">
      <alignment horizontal="center" vertical="center" shrinkToFit="1"/>
      <protection locked="0"/>
    </xf>
    <xf numFmtId="0" fontId="24" fillId="0" borderId="20" xfId="0" applyFont="1" applyFill="1" applyBorder="1" applyAlignment="1" applyProtection="1">
      <alignment horizontal="center" vertical="center" shrinkToFit="1"/>
      <protection locked="0"/>
    </xf>
    <xf numFmtId="0" fontId="24" fillId="0" borderId="21" xfId="0" applyFont="1" applyFill="1" applyBorder="1" applyAlignment="1" applyProtection="1">
      <alignment horizontal="center" vertical="center" shrinkToFit="1"/>
      <protection locked="0"/>
    </xf>
    <xf numFmtId="0" fontId="19" fillId="5" borderId="17" xfId="0" applyFont="1" applyFill="1" applyBorder="1" applyAlignment="1" applyProtection="1">
      <alignment horizontal="center" vertical="center"/>
      <protection locked="0"/>
    </xf>
    <xf numFmtId="0" fontId="19" fillId="5" borderId="20" xfId="0" applyFont="1" applyFill="1" applyBorder="1" applyAlignment="1" applyProtection="1">
      <alignment horizontal="center" vertical="center"/>
      <protection locked="0"/>
    </xf>
    <xf numFmtId="0" fontId="19" fillId="5" borderId="18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5" fillId="0" borderId="37" xfId="0" applyFont="1" applyFill="1" applyBorder="1" applyAlignment="1" applyProtection="1">
      <alignment horizontal="center" vertical="center" wrapText="1"/>
    </xf>
    <xf numFmtId="0" fontId="35" fillId="0" borderId="73" xfId="0" applyFont="1" applyFill="1" applyBorder="1" applyAlignment="1" applyProtection="1">
      <alignment horizontal="center" vertical="center" wrapText="1"/>
    </xf>
    <xf numFmtId="0" fontId="35" fillId="0" borderId="74" xfId="0" applyFont="1" applyFill="1" applyBorder="1" applyAlignment="1" applyProtection="1">
      <alignment horizontal="center" vertical="center" wrapText="1"/>
    </xf>
    <xf numFmtId="0" fontId="35" fillId="0" borderId="75" xfId="0" applyFont="1" applyFill="1" applyBorder="1" applyAlignment="1" applyProtection="1">
      <alignment horizontal="center" vertical="center" wrapText="1"/>
    </xf>
    <xf numFmtId="0" fontId="35" fillId="0" borderId="76" xfId="0" applyFont="1" applyFill="1" applyBorder="1" applyAlignment="1" applyProtection="1">
      <alignment horizontal="center" vertical="center" wrapText="1"/>
    </xf>
    <xf numFmtId="0" fontId="35" fillId="0" borderId="7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42" xfId="0" applyFont="1" applyFill="1" applyBorder="1" applyAlignment="1" applyProtection="1">
      <alignment vertical="center"/>
    </xf>
    <xf numFmtId="182" fontId="5" fillId="3" borderId="0" xfId="0" applyNumberFormat="1" applyFont="1" applyFill="1" applyBorder="1" applyAlignment="1" applyProtection="1">
      <alignment horizontal="center" vertical="center"/>
    </xf>
    <xf numFmtId="176" fontId="10" fillId="0" borderId="56" xfId="0" applyNumberFormat="1" applyFont="1" applyFill="1" applyBorder="1" applyAlignment="1" applyProtection="1">
      <alignment horizontal="center" vertical="center"/>
    </xf>
    <xf numFmtId="176" fontId="10" fillId="0" borderId="57" xfId="0" applyNumberFormat="1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 applyProtection="1">
      <alignment vertical="center" wrapText="1"/>
    </xf>
    <xf numFmtId="0" fontId="12" fillId="3" borderId="63" xfId="0" applyFont="1" applyFill="1" applyBorder="1" applyAlignment="1" applyProtection="1">
      <alignment vertical="center"/>
    </xf>
    <xf numFmtId="0" fontId="12" fillId="3" borderId="32" xfId="0" applyFont="1" applyFill="1" applyBorder="1" applyAlignment="1" applyProtection="1">
      <alignment vertical="center"/>
    </xf>
    <xf numFmtId="0" fontId="10" fillId="3" borderId="59" xfId="0" applyFont="1" applyFill="1" applyBorder="1" applyAlignment="1" applyProtection="1">
      <alignment horizontal="center" vertical="center" textRotation="255"/>
    </xf>
    <xf numFmtId="0" fontId="10" fillId="3" borderId="60" xfId="0" applyFont="1" applyFill="1" applyBorder="1" applyAlignment="1" applyProtection="1">
      <alignment horizontal="center" vertical="center" textRotation="255"/>
    </xf>
    <xf numFmtId="0" fontId="10" fillId="3" borderId="61" xfId="0" applyFont="1" applyFill="1" applyBorder="1" applyAlignment="1" applyProtection="1">
      <alignment horizontal="center" vertical="center" textRotation="255"/>
    </xf>
    <xf numFmtId="0" fontId="11" fillId="0" borderId="47" xfId="0" applyFont="1" applyFill="1" applyBorder="1" applyAlignment="1" applyProtection="1">
      <alignment horizontal="center" vertical="center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</xf>
    <xf numFmtId="0" fontId="10" fillId="4" borderId="50" xfId="0" applyFont="1" applyFill="1" applyBorder="1" applyAlignment="1" applyProtection="1">
      <alignment horizontal="center" vertical="center"/>
    </xf>
    <xf numFmtId="0" fontId="10" fillId="0" borderId="51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176" fontId="13" fillId="0" borderId="17" xfId="0" applyNumberFormat="1" applyFont="1" applyFill="1" applyBorder="1" applyAlignment="1" applyProtection="1">
      <alignment horizontal="center" vertical="center"/>
    </xf>
    <xf numFmtId="176" fontId="13" fillId="0" borderId="20" xfId="0" applyNumberFormat="1" applyFont="1" applyFill="1" applyBorder="1" applyAlignment="1" applyProtection="1">
      <alignment horizontal="center" vertical="center"/>
    </xf>
    <xf numFmtId="176" fontId="13" fillId="0" borderId="18" xfId="0" applyNumberFormat="1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vertical="center"/>
    </xf>
    <xf numFmtId="0" fontId="11" fillId="0" borderId="43" xfId="0" applyFont="1" applyFill="1" applyBorder="1" applyAlignment="1" applyProtection="1">
      <alignment vertical="center"/>
    </xf>
    <xf numFmtId="0" fontId="11" fillId="0" borderId="44" xfId="0" applyFont="1" applyFill="1" applyBorder="1" applyAlignment="1" applyProtection="1">
      <alignment vertical="center"/>
    </xf>
    <xf numFmtId="0" fontId="10" fillId="3" borderId="34" xfId="0" applyFont="1" applyFill="1" applyBorder="1" applyAlignment="1" applyProtection="1">
      <alignment horizontal="center" vertical="center" textRotation="255"/>
    </xf>
    <xf numFmtId="0" fontId="10" fillId="3" borderId="35" xfId="0" applyFont="1" applyFill="1" applyBorder="1" applyAlignment="1" applyProtection="1">
      <alignment horizontal="center" vertical="center" textRotation="255"/>
    </xf>
    <xf numFmtId="0" fontId="10" fillId="3" borderId="36" xfId="0" applyFont="1" applyFill="1" applyBorder="1" applyAlignment="1" applyProtection="1">
      <alignment horizontal="center" vertical="center" textRotation="255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vertical="center" wrapText="1"/>
    </xf>
    <xf numFmtId="0" fontId="1" fillId="3" borderId="23" xfId="0" applyFont="1" applyFill="1" applyBorder="1" applyAlignment="1" applyProtection="1">
      <alignment vertical="center" wrapText="1"/>
    </xf>
    <xf numFmtId="0" fontId="1" fillId="3" borderId="24" xfId="0" applyFont="1" applyFill="1" applyBorder="1" applyAlignment="1" applyProtection="1">
      <alignment vertical="center" wrapText="1"/>
    </xf>
    <xf numFmtId="0" fontId="1" fillId="3" borderId="25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0" fontId="1" fillId="3" borderId="26" xfId="0" applyFont="1" applyFill="1" applyBorder="1" applyAlignment="1" applyProtection="1">
      <alignment vertical="center" wrapText="1"/>
    </xf>
    <xf numFmtId="0" fontId="1" fillId="3" borderId="27" xfId="0" applyFont="1" applyFill="1" applyBorder="1" applyAlignment="1" applyProtection="1">
      <alignment vertical="center" wrapText="1"/>
    </xf>
    <xf numFmtId="0" fontId="1" fillId="3" borderId="28" xfId="0" applyFont="1" applyFill="1" applyBorder="1" applyAlignment="1" applyProtection="1">
      <alignment vertical="center" wrapText="1"/>
    </xf>
    <xf numFmtId="0" fontId="1" fillId="3" borderId="29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/>
    </xf>
    <xf numFmtId="0" fontId="10" fillId="0" borderId="55" xfId="0" applyFont="1" applyFill="1" applyBorder="1" applyAlignment="1" applyProtection="1">
      <alignment vertical="center"/>
    </xf>
    <xf numFmtId="0" fontId="10" fillId="0" borderId="45" xfId="0" applyFont="1" applyFill="1" applyBorder="1" applyAlignment="1" applyProtection="1">
      <alignment vertical="center"/>
    </xf>
    <xf numFmtId="0" fontId="10" fillId="0" borderId="46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36" fillId="0" borderId="0" xfId="0" applyFont="1" applyFill="1" applyBorder="1" applyAlignment="1" applyProtection="1">
      <alignment horizontal="distributed" vertical="center"/>
    </xf>
    <xf numFmtId="0" fontId="1" fillId="3" borderId="17" xfId="0" applyFont="1" applyFill="1" applyBorder="1" applyAlignment="1" applyProtection="1">
      <alignment vertical="center" wrapText="1"/>
    </xf>
    <xf numFmtId="0" fontId="1" fillId="3" borderId="20" xfId="0" applyFont="1" applyFill="1" applyBorder="1" applyAlignment="1" applyProtection="1">
      <alignment vertical="center" wrapText="1"/>
    </xf>
    <xf numFmtId="0" fontId="1" fillId="3" borderId="18" xfId="0" applyFont="1" applyFill="1" applyBorder="1" applyAlignment="1" applyProtection="1">
      <alignment vertical="center" wrapText="1"/>
    </xf>
    <xf numFmtId="0" fontId="14" fillId="0" borderId="12" xfId="0" applyFont="1" applyFill="1" applyBorder="1" applyAlignment="1" applyProtection="1">
      <alignment vertical="center"/>
    </xf>
    <xf numFmtId="0" fontId="14" fillId="0" borderId="30" xfId="0" applyFont="1" applyFill="1" applyBorder="1" applyAlignment="1" applyProtection="1">
      <alignment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56" fontId="10" fillId="0" borderId="40" xfId="0" applyNumberFormat="1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0" borderId="42" xfId="0" applyFont="1" applyFill="1" applyBorder="1" applyAlignment="1" applyProtection="1">
      <alignment vertical="center"/>
    </xf>
    <xf numFmtId="0" fontId="13" fillId="0" borderId="18" xfId="0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20</xdr:row>
      <xdr:rowOff>123825</xdr:rowOff>
    </xdr:from>
    <xdr:to>
      <xdr:col>19</xdr:col>
      <xdr:colOff>409575</xdr:colOff>
      <xdr:row>23</xdr:row>
      <xdr:rowOff>38100</xdr:rowOff>
    </xdr:to>
    <xdr:pic>
      <xdr:nvPicPr>
        <xdr:cNvPr id="1159" name="図 8">
          <a:extLst>
            <a:ext uri="{FF2B5EF4-FFF2-40B4-BE49-F238E27FC236}">
              <a16:creationId xmlns:a16="http://schemas.microsoft.com/office/drawing/2014/main" xmlns="" id="{00000000-0008-0000-01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4162425"/>
          <a:ext cx="4991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57150</xdr:colOff>
      <xdr:row>21</xdr:row>
      <xdr:rowOff>152400</xdr:rowOff>
    </xdr:from>
    <xdr:to>
      <xdr:col>15</xdr:col>
      <xdr:colOff>257175</xdr:colOff>
      <xdr:row>22</xdr:row>
      <xdr:rowOff>28575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8134350" y="4714875"/>
          <a:ext cx="1743075" cy="161925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371475</xdr:colOff>
      <xdr:row>21</xdr:row>
      <xdr:rowOff>133350</xdr:rowOff>
    </xdr:from>
    <xdr:to>
      <xdr:col>19</xdr:col>
      <xdr:colOff>57150</xdr:colOff>
      <xdr:row>22</xdr:row>
      <xdr:rowOff>38100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10677525" y="4695825"/>
          <a:ext cx="1743075" cy="190500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381000</xdr:colOff>
      <xdr:row>20</xdr:row>
      <xdr:rowOff>238125</xdr:rowOff>
    </xdr:from>
    <xdr:to>
      <xdr:col>13</xdr:col>
      <xdr:colOff>9525</xdr:colOff>
      <xdr:row>21</xdr:row>
      <xdr:rowOff>123825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8372475" y="4276725"/>
          <a:ext cx="428625" cy="209550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666750</xdr:colOff>
      <xdr:row>20</xdr:row>
      <xdr:rowOff>209550</xdr:rowOff>
    </xdr:from>
    <xdr:to>
      <xdr:col>17</xdr:col>
      <xdr:colOff>409575</xdr:colOff>
      <xdr:row>21</xdr:row>
      <xdr:rowOff>95250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0887075" y="4248150"/>
          <a:ext cx="428625" cy="209550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38100</xdr:colOff>
      <xdr:row>20</xdr:row>
      <xdr:rowOff>114300</xdr:rowOff>
    </xdr:from>
    <xdr:to>
      <xdr:col>19</xdr:col>
      <xdr:colOff>428625</xdr:colOff>
      <xdr:row>23</xdr:row>
      <xdr:rowOff>57150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7743825" y="4333875"/>
          <a:ext cx="5048250" cy="742950"/>
        </a:xfrm>
        <a:prstGeom prst="roundRect">
          <a:avLst>
            <a:gd name="adj" fmla="val 0"/>
          </a:avLst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762000</xdr:colOff>
      <xdr:row>21</xdr:row>
      <xdr:rowOff>142875</xdr:rowOff>
    </xdr:from>
    <xdr:to>
      <xdr:col>11</xdr:col>
      <xdr:colOff>38100</xdr:colOff>
      <xdr:row>21</xdr:row>
      <xdr:rowOff>190500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>
          <a:stCxn id="14" idx="1"/>
        </xdr:cNvCxnSpPr>
      </xdr:nvCxnSpPr>
      <xdr:spPr>
        <a:xfrm flipH="1">
          <a:off x="7305675" y="4705350"/>
          <a:ext cx="438150" cy="47625"/>
        </a:xfrm>
        <a:prstGeom prst="straightConnector1">
          <a:avLst/>
        </a:prstGeom>
        <a:ln w="22225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276225</xdr:colOff>
      <xdr:row>3</xdr:row>
      <xdr:rowOff>309459</xdr:rowOff>
    </xdr:from>
    <xdr:to>
      <xdr:col>2</xdr:col>
      <xdr:colOff>144161</xdr:colOff>
      <xdr:row>5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5775" y="966684"/>
          <a:ext cx="182261" cy="176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5</xdr:row>
      <xdr:rowOff>47625</xdr:rowOff>
    </xdr:from>
    <xdr:to>
      <xdr:col>5</xdr:col>
      <xdr:colOff>238125</xdr:colOff>
      <xdr:row>10</xdr:row>
      <xdr:rowOff>161925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419100" y="1000125"/>
          <a:ext cx="3248025" cy="971550"/>
        </a:xfrm>
        <a:prstGeom prst="wedgeRectCallout">
          <a:avLst>
            <a:gd name="adj1" fmla="val 3079"/>
            <a:gd name="adj2" fmla="val -8725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行全体を選択し、データを「コピー」します。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貼付け先はファイル②です。</a:t>
          </a:r>
        </a:p>
      </xdr:txBody>
    </xdr:sp>
    <xdr:clientData/>
  </xdr:twoCellAnchor>
  <xdr:twoCellAnchor>
    <xdr:from>
      <xdr:col>22</xdr:col>
      <xdr:colOff>752475</xdr:colOff>
      <xdr:row>5</xdr:row>
      <xdr:rowOff>47625</xdr:rowOff>
    </xdr:from>
    <xdr:to>
      <xdr:col>24</xdr:col>
      <xdr:colOff>485775</xdr:colOff>
      <xdr:row>9</xdr:row>
      <xdr:rowOff>152400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7354550" y="1000125"/>
          <a:ext cx="1971675" cy="790575"/>
        </a:xfrm>
        <a:prstGeom prst="borderCallout1">
          <a:avLst>
            <a:gd name="adj1" fmla="val -2042"/>
            <a:gd name="adj2" fmla="val 48189"/>
            <a:gd name="adj3" fmla="val -43919"/>
            <a:gd name="adj4" fmla="val 47657"/>
          </a:avLst>
        </a:prstGeom>
        <a:solidFill>
          <a:srgbClr val="92D050"/>
        </a:solidFill>
        <a:ln w="12700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「連絡事項」の先頭に</a:t>
          </a:r>
          <a:r>
            <a:rPr kumimoji="1" lang="en-US" altLang="ja-JP" sz="1100">
              <a:solidFill>
                <a:sysClr val="windowText" lastClr="000000"/>
              </a:solidFill>
            </a:rPr>
            <a:t>"a"</a:t>
          </a: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r>
            <a:rPr kumimoji="1" lang="en-US" altLang="ja-JP" sz="1100">
              <a:solidFill>
                <a:sysClr val="windowText" lastClr="000000"/>
              </a:solidFill>
            </a:rPr>
            <a:t>"aa"</a:t>
          </a:r>
          <a:r>
            <a:rPr kumimoji="1" lang="ja-JP" altLang="en-US" sz="1100">
              <a:solidFill>
                <a:sysClr val="windowText" lastClr="000000"/>
              </a:solidFill>
            </a:rPr>
            <a:t>が表示されても、無視して、ファイル②へ貼付けて下さい。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209549</xdr:colOff>
      <xdr:row>19</xdr:row>
      <xdr:rowOff>0</xdr:rowOff>
    </xdr:from>
    <xdr:to>
      <xdr:col>13</xdr:col>
      <xdr:colOff>609599</xdr:colOff>
      <xdr:row>20</xdr:row>
      <xdr:rowOff>85725</xdr:rowOff>
    </xdr:to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 bwMode="auto">
        <a:xfrm>
          <a:off x="7562849" y="2314575"/>
          <a:ext cx="1314450" cy="295275"/>
        </a:xfrm>
        <a:prstGeom prst="borderCallout1">
          <a:avLst>
            <a:gd name="adj1" fmla="val 49462"/>
            <a:gd name="adj2" fmla="val -623"/>
            <a:gd name="adj3" fmla="val 229928"/>
            <a:gd name="adj4" fmla="val -431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2016/7/16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22</xdr:row>
      <xdr:rowOff>180975</xdr:rowOff>
    </xdr:to>
    <xdr:sp macro="" textlink="">
      <xdr:nvSpPr>
        <xdr:cNvPr id="3" name="AutoShape 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/>
        </xdr:cNvSpPr>
      </xdr:nvSpPr>
      <xdr:spPr bwMode="auto">
        <a:xfrm>
          <a:off x="7562850" y="2733675"/>
          <a:ext cx="1314450" cy="285750"/>
        </a:xfrm>
        <a:prstGeom prst="borderCallout1">
          <a:avLst>
            <a:gd name="adj1" fmla="val 48334"/>
            <a:gd name="adj2" fmla="val -426"/>
            <a:gd name="adj3" fmla="val 200883"/>
            <a:gd name="adj4" fmla="val -3880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=○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、いいえ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=×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14</xdr:col>
      <xdr:colOff>0</xdr:colOff>
      <xdr:row>25</xdr:row>
      <xdr:rowOff>133350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/>
        </xdr:cNvSpPr>
      </xdr:nvSpPr>
      <xdr:spPr bwMode="auto">
        <a:xfrm>
          <a:off x="7562850" y="3381375"/>
          <a:ext cx="1314450" cy="304800"/>
        </a:xfrm>
        <a:prstGeom prst="borderCallout1">
          <a:avLst>
            <a:gd name="adj1" fmla="val 46875"/>
            <a:gd name="adj2" fmla="val 39"/>
            <a:gd name="adj3" fmla="val 111949"/>
            <a:gd name="adj4" fmla="val -4049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男か女を記入</a:t>
          </a:r>
        </a:p>
      </xdr:txBody>
    </xdr:sp>
    <xdr:clientData/>
  </xdr:twoCellAnchor>
  <xdr:twoCellAnchor>
    <xdr:from>
      <xdr:col>7</xdr:col>
      <xdr:colOff>752475</xdr:colOff>
      <xdr:row>19</xdr:row>
      <xdr:rowOff>0</xdr:rowOff>
    </xdr:from>
    <xdr:to>
      <xdr:col>9</xdr:col>
      <xdr:colOff>457200</xdr:colOff>
      <xdr:row>20</xdr:row>
      <xdr:rowOff>133350</xdr:rowOff>
    </xdr:to>
    <xdr:sp macro="" textlink="">
      <xdr:nvSpPr>
        <xdr:cNvPr id="5" name="AutoShape 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/>
        </xdr:cNvSpPr>
      </xdr:nvSpPr>
      <xdr:spPr bwMode="auto">
        <a:xfrm>
          <a:off x="5581650" y="3219450"/>
          <a:ext cx="1228725" cy="342900"/>
        </a:xfrm>
        <a:prstGeom prst="borderCallout1">
          <a:avLst>
            <a:gd name="adj1" fmla="val 55555"/>
            <a:gd name="adj2" fmla="val -1548"/>
            <a:gd name="adj3" fmla="val 513890"/>
            <a:gd name="adj4" fmla="val -6821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2016/7/16</a:t>
          </a:r>
        </a:p>
      </xdr:txBody>
    </xdr:sp>
    <xdr:clientData/>
  </xdr:twoCellAnchor>
  <xdr:twoCellAnchor>
    <xdr:from>
      <xdr:col>1</xdr:col>
      <xdr:colOff>276225</xdr:colOff>
      <xdr:row>27</xdr:row>
      <xdr:rowOff>0</xdr:rowOff>
    </xdr:from>
    <xdr:to>
      <xdr:col>10</xdr:col>
      <xdr:colOff>19050</xdr:colOff>
      <xdr:row>28</xdr:row>
      <xdr:rowOff>19050</xdr:rowOff>
    </xdr:to>
    <xdr:sp macro="" textlink="">
      <xdr:nvSpPr>
        <xdr:cNvPr id="6" name="AutoShape 2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85775" y="4200525"/>
          <a:ext cx="6677025" cy="342900"/>
        </a:xfrm>
        <a:prstGeom prst="roundRect">
          <a:avLst>
            <a:gd name="adj" fmla="val 16667"/>
          </a:avLst>
        </a:prstGeom>
        <a:noFill/>
        <a:ln w="2540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209549</xdr:colOff>
      <xdr:row>26</xdr:row>
      <xdr:rowOff>257175</xdr:rowOff>
    </xdr:from>
    <xdr:to>
      <xdr:col>13</xdr:col>
      <xdr:colOff>609599</xdr:colOff>
      <xdr:row>27</xdr:row>
      <xdr:rowOff>142875</xdr:rowOff>
    </xdr:to>
    <xdr:sp macro="" textlink="">
      <xdr:nvSpPr>
        <xdr:cNvPr id="7" name="AutoShape 2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/>
        </xdr:cNvSpPr>
      </xdr:nvSpPr>
      <xdr:spPr bwMode="auto">
        <a:xfrm>
          <a:off x="7562849" y="4133850"/>
          <a:ext cx="1314450" cy="209550"/>
        </a:xfrm>
        <a:prstGeom prst="borderCallout1">
          <a:avLst>
            <a:gd name="adj1" fmla="val 45690"/>
            <a:gd name="adj2" fmla="val 127"/>
            <a:gd name="adj3" fmla="val 114394"/>
            <a:gd name="adj4" fmla="val -397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本人か家族を記入</a:t>
          </a:r>
        </a:p>
      </xdr:txBody>
    </xdr:sp>
    <xdr:clientData/>
  </xdr:twoCellAnchor>
  <xdr:twoCellAnchor>
    <xdr:from>
      <xdr:col>11</xdr:col>
      <xdr:colOff>0</xdr:colOff>
      <xdr:row>29</xdr:row>
      <xdr:rowOff>85725</xdr:rowOff>
    </xdr:from>
    <xdr:to>
      <xdr:col>14</xdr:col>
      <xdr:colOff>0</xdr:colOff>
      <xdr:row>30</xdr:row>
      <xdr:rowOff>0</xdr:rowOff>
    </xdr:to>
    <xdr:sp macro="" textlink="">
      <xdr:nvSpPr>
        <xdr:cNvPr id="8" name="AutoShape 2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/>
        </xdr:cNvSpPr>
      </xdr:nvSpPr>
      <xdr:spPr bwMode="auto">
        <a:xfrm>
          <a:off x="7353300" y="4781550"/>
          <a:ext cx="1524000" cy="409575"/>
        </a:xfrm>
        <a:prstGeom prst="borderCallout1">
          <a:avLst>
            <a:gd name="adj1" fmla="val 45130"/>
            <a:gd name="adj2" fmla="val -522"/>
            <a:gd name="adj3" fmla="val 138979"/>
            <a:gd name="adj4" fmla="val -2369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日中、連絡が取れる連絡先を記入</a:t>
          </a:r>
        </a:p>
      </xdr:txBody>
    </xdr:sp>
    <xdr:clientData/>
  </xdr:twoCellAnchor>
  <xdr:twoCellAnchor>
    <xdr:from>
      <xdr:col>11</xdr:col>
      <xdr:colOff>9525</xdr:colOff>
      <xdr:row>30</xdr:row>
      <xdr:rowOff>104775</xdr:rowOff>
    </xdr:from>
    <xdr:to>
      <xdr:col>14</xdr:col>
      <xdr:colOff>9525</xdr:colOff>
      <xdr:row>32</xdr:row>
      <xdr:rowOff>0</xdr:rowOff>
    </xdr:to>
    <xdr:sp macro="" textlink="">
      <xdr:nvSpPr>
        <xdr:cNvPr id="9" name="AutoShape 2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/>
        </xdr:cNvSpPr>
      </xdr:nvSpPr>
      <xdr:spPr bwMode="auto">
        <a:xfrm>
          <a:off x="7362825" y="5295900"/>
          <a:ext cx="1524000" cy="390525"/>
        </a:xfrm>
        <a:prstGeom prst="borderCallout1">
          <a:avLst>
            <a:gd name="adj1" fmla="val 50170"/>
            <a:gd name="adj2" fmla="val -100"/>
            <a:gd name="adj3" fmla="val 188156"/>
            <a:gd name="adj4" fmla="val -243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自宅住所と異なる場合に記入</a:t>
          </a:r>
        </a:p>
      </xdr:txBody>
    </xdr:sp>
    <xdr:clientData/>
  </xdr:twoCellAnchor>
  <xdr:twoCellAnchor>
    <xdr:from>
      <xdr:col>11</xdr:col>
      <xdr:colOff>9525</xdr:colOff>
      <xdr:row>32</xdr:row>
      <xdr:rowOff>342900</xdr:rowOff>
    </xdr:from>
    <xdr:to>
      <xdr:col>14</xdr:col>
      <xdr:colOff>9525</xdr:colOff>
      <xdr:row>35</xdr:row>
      <xdr:rowOff>0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/>
        </xdr:cNvSpPr>
      </xdr:nvSpPr>
      <xdr:spPr bwMode="auto">
        <a:xfrm>
          <a:off x="7362825" y="6029325"/>
          <a:ext cx="1524000" cy="419100"/>
        </a:xfrm>
        <a:prstGeom prst="borderCallout1">
          <a:avLst>
            <a:gd name="adj1" fmla="val 42992"/>
            <a:gd name="adj2" fmla="val -100"/>
            <a:gd name="adj3" fmla="val 138686"/>
            <a:gd name="adj4" fmla="val -224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社員番号又は個人コードを記入</a:t>
          </a:r>
        </a:p>
      </xdr:txBody>
    </xdr:sp>
    <xdr:clientData/>
  </xdr:twoCellAnchor>
  <xdr:twoCellAnchor>
    <xdr:from>
      <xdr:col>11</xdr:col>
      <xdr:colOff>0</xdr:colOff>
      <xdr:row>35</xdr:row>
      <xdr:rowOff>104775</xdr:rowOff>
    </xdr:from>
    <xdr:to>
      <xdr:col>14</xdr:col>
      <xdr:colOff>0</xdr:colOff>
      <xdr:row>37</xdr:row>
      <xdr:rowOff>0</xdr:rowOff>
    </xdr:to>
    <xdr:sp macro="" textlink="">
      <xdr:nvSpPr>
        <xdr:cNvPr id="11" name="AutoShape 2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/>
        </xdr:cNvSpPr>
      </xdr:nvSpPr>
      <xdr:spPr bwMode="auto">
        <a:xfrm>
          <a:off x="7353300" y="6553200"/>
          <a:ext cx="1524000" cy="542925"/>
        </a:xfrm>
        <a:prstGeom prst="borderCallout1">
          <a:avLst>
            <a:gd name="adj1" fmla="val 44682"/>
            <a:gd name="adj2" fmla="val -801"/>
            <a:gd name="adj3" fmla="val 68943"/>
            <a:gd name="adj4" fmla="val -2175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会社名、事業所又は工場名を記入（所属と勤務が異なる時は、所属場所）</a:t>
          </a:r>
        </a:p>
      </xdr:txBody>
    </xdr:sp>
    <xdr:clientData/>
  </xdr:twoCellAnchor>
  <xdr:twoCellAnchor>
    <xdr:from>
      <xdr:col>11</xdr:col>
      <xdr:colOff>0</xdr:colOff>
      <xdr:row>40</xdr:row>
      <xdr:rowOff>152400</xdr:rowOff>
    </xdr:from>
    <xdr:to>
      <xdr:col>14</xdr:col>
      <xdr:colOff>0</xdr:colOff>
      <xdr:row>43</xdr:row>
      <xdr:rowOff>142875</xdr:rowOff>
    </xdr:to>
    <xdr:sp macro="" textlink="">
      <xdr:nvSpPr>
        <xdr:cNvPr id="12" name="AutoShape 2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/>
        </xdr:cNvSpPr>
      </xdr:nvSpPr>
      <xdr:spPr bwMode="auto">
        <a:xfrm>
          <a:off x="7353300" y="7686675"/>
          <a:ext cx="1524000" cy="581025"/>
        </a:xfrm>
        <a:prstGeom prst="borderCallout1">
          <a:avLst>
            <a:gd name="adj1" fmla="val 40554"/>
            <a:gd name="adj2" fmla="val -944"/>
            <a:gd name="adj3" fmla="val 38806"/>
            <a:gd name="adj4" fmla="val -245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点線内の「予約済み」か「予約未」のどちらかに記入</a:t>
          </a:r>
        </a:p>
      </xdr:txBody>
    </xdr:sp>
    <xdr:clientData/>
  </xdr:twoCellAnchor>
  <xdr:twoCellAnchor>
    <xdr:from>
      <xdr:col>11</xdr:col>
      <xdr:colOff>0</xdr:colOff>
      <xdr:row>43</xdr:row>
      <xdr:rowOff>266701</xdr:rowOff>
    </xdr:from>
    <xdr:to>
      <xdr:col>14</xdr:col>
      <xdr:colOff>0</xdr:colOff>
      <xdr:row>44</xdr:row>
      <xdr:rowOff>209550</xdr:rowOff>
    </xdr:to>
    <xdr:sp macro="" textlink="">
      <xdr:nvSpPr>
        <xdr:cNvPr id="13" name="AutoShape 3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/>
        </xdr:cNvSpPr>
      </xdr:nvSpPr>
      <xdr:spPr bwMode="auto">
        <a:xfrm>
          <a:off x="7353300" y="8391526"/>
          <a:ext cx="1524000" cy="266699"/>
        </a:xfrm>
        <a:prstGeom prst="borderCallout1">
          <a:avLst>
            <a:gd name="adj1" fmla="val 40036"/>
            <a:gd name="adj2" fmla="val -944"/>
            <a:gd name="adj3" fmla="val 92960"/>
            <a:gd name="adj4" fmla="val -2297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「医療機関名」を記入</a:t>
          </a:r>
        </a:p>
      </xdr:txBody>
    </xdr:sp>
    <xdr:clientData/>
  </xdr:twoCellAnchor>
  <xdr:twoCellAnchor>
    <xdr:from>
      <xdr:col>4</xdr:col>
      <xdr:colOff>47625</xdr:colOff>
      <xdr:row>38</xdr:row>
      <xdr:rowOff>28575</xdr:rowOff>
    </xdr:from>
    <xdr:to>
      <xdr:col>8</xdr:col>
      <xdr:colOff>600075</xdr:colOff>
      <xdr:row>41</xdr:row>
      <xdr:rowOff>9525</xdr:rowOff>
    </xdr:to>
    <xdr:sp macro="" textlink="">
      <xdr:nvSpPr>
        <xdr:cNvPr id="14" name="AutoShape 3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/>
        </xdr:cNvSpPr>
      </xdr:nvSpPr>
      <xdr:spPr bwMode="auto">
        <a:xfrm>
          <a:off x="2552700" y="7219950"/>
          <a:ext cx="3667125" cy="495300"/>
        </a:xfrm>
        <a:prstGeom prst="borderCallout1">
          <a:avLst>
            <a:gd name="adj1" fmla="val 54615"/>
            <a:gd name="adj2" fmla="val -542"/>
            <a:gd name="adj3" fmla="val 352532"/>
            <a:gd name="adj4" fmla="val -2166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「日帰り」か「一泊」を記入　（半日＝日帰り）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年度より「主婦成人病健診」は補助対象外となりました。</a:t>
          </a:r>
        </a:p>
      </xdr:txBody>
    </xdr:sp>
    <xdr:clientData/>
  </xdr:twoCellAnchor>
  <xdr:twoCellAnchor>
    <xdr:from>
      <xdr:col>11</xdr:col>
      <xdr:colOff>0</xdr:colOff>
      <xdr:row>44</xdr:row>
      <xdr:rowOff>314324</xdr:rowOff>
    </xdr:from>
    <xdr:to>
      <xdr:col>14</xdr:col>
      <xdr:colOff>0</xdr:colOff>
      <xdr:row>49</xdr:row>
      <xdr:rowOff>76199</xdr:rowOff>
    </xdr:to>
    <xdr:sp macro="" textlink="">
      <xdr:nvSpPr>
        <xdr:cNvPr id="15" name="AutoShape 3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/>
        </xdr:cNvSpPr>
      </xdr:nvSpPr>
      <xdr:spPr bwMode="auto">
        <a:xfrm>
          <a:off x="7353300" y="8762999"/>
          <a:ext cx="1524000" cy="1381125"/>
        </a:xfrm>
        <a:prstGeom prst="borderCallout1">
          <a:avLst>
            <a:gd name="adj1" fmla="val 13150"/>
            <a:gd name="adj2" fmla="val -1366"/>
            <a:gd name="adj3" fmla="val 12629"/>
            <a:gd name="adj4" fmla="val -241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次の番号を記入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１．通常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２．海外出向前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３．一時帰国時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４．帰国後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社員の海外出向に帯同のご家族は２～４のいずれか。</a:t>
          </a:r>
        </a:p>
      </xdr:txBody>
    </xdr:sp>
    <xdr:clientData/>
  </xdr:twoCellAnchor>
  <xdr:twoCellAnchor>
    <xdr:from>
      <xdr:col>10</xdr:col>
      <xdr:colOff>95251</xdr:colOff>
      <xdr:row>49</xdr:row>
      <xdr:rowOff>171450</xdr:rowOff>
    </xdr:from>
    <xdr:to>
      <xdr:col>14</xdr:col>
      <xdr:colOff>1</xdr:colOff>
      <xdr:row>52</xdr:row>
      <xdr:rowOff>114300</xdr:rowOff>
    </xdr:to>
    <xdr:sp macro="" textlink="">
      <xdr:nvSpPr>
        <xdr:cNvPr id="16" name="AutoShape 3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/>
        </xdr:cNvSpPr>
      </xdr:nvSpPr>
      <xdr:spPr bwMode="auto">
        <a:xfrm>
          <a:off x="7239001" y="10239375"/>
          <a:ext cx="1638300" cy="762000"/>
        </a:xfrm>
        <a:prstGeom prst="borderCallout1">
          <a:avLst>
            <a:gd name="adj1" fmla="val 27993"/>
            <a:gd name="adj2" fmla="val -1284"/>
            <a:gd name="adj3" fmla="val -132281"/>
            <a:gd name="adj4" fmla="val -20760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次の番号を記入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１．受診しない   ２．ﾊﾞﾘｳﾑ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３．胃ｶﾒﾗ（口）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４．胃ｶﾒﾗ（鼻）</a:t>
          </a:r>
        </a:p>
      </xdr:txBody>
    </xdr:sp>
    <xdr:clientData/>
  </xdr:twoCellAnchor>
  <xdr:twoCellAnchor>
    <xdr:from>
      <xdr:col>10</xdr:col>
      <xdr:colOff>85725</xdr:colOff>
      <xdr:row>52</xdr:row>
      <xdr:rowOff>257176</xdr:rowOff>
    </xdr:from>
    <xdr:to>
      <xdr:col>13</xdr:col>
      <xdr:colOff>590550</xdr:colOff>
      <xdr:row>54</xdr:row>
      <xdr:rowOff>0</xdr:rowOff>
    </xdr:to>
    <xdr:sp macro="" textlink="">
      <xdr:nvSpPr>
        <xdr:cNvPr id="17" name="AutoShape 3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/>
        </xdr:cNvSpPr>
      </xdr:nvSpPr>
      <xdr:spPr bwMode="auto">
        <a:xfrm>
          <a:off x="7229475" y="11144251"/>
          <a:ext cx="1628775" cy="647700"/>
        </a:xfrm>
        <a:prstGeom prst="borderCallout1">
          <a:avLst>
            <a:gd name="adj1" fmla="val 43340"/>
            <a:gd name="adj2" fmla="val -1661"/>
            <a:gd name="adj3" fmla="val -130246"/>
            <a:gd name="adj4" fmla="val -2097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triangle" w="lg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点線内に次の番号を記入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１．受診しない　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２．受診する</a:t>
          </a:r>
        </a:p>
      </xdr:txBody>
    </xdr:sp>
    <xdr:clientData/>
  </xdr:twoCellAnchor>
  <xdr:twoCellAnchor>
    <xdr:from>
      <xdr:col>3</xdr:col>
      <xdr:colOff>28575</xdr:colOff>
      <xdr:row>47</xdr:row>
      <xdr:rowOff>38100</xdr:rowOff>
    </xdr:from>
    <xdr:to>
      <xdr:col>5</xdr:col>
      <xdr:colOff>762000</xdr:colOff>
      <xdr:row>49</xdr:row>
      <xdr:rowOff>333375</xdr:rowOff>
    </xdr:to>
    <xdr:sp macro="" textlink="">
      <xdr:nvSpPr>
        <xdr:cNvPr id="18" name="AutoShape 3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1743075" y="9915525"/>
          <a:ext cx="2257425" cy="1019175"/>
        </a:xfrm>
        <a:prstGeom prst="roundRect">
          <a:avLst>
            <a:gd name="adj" fmla="val 7565"/>
          </a:avLst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41</xdr:row>
      <xdr:rowOff>66675</xdr:rowOff>
    </xdr:from>
    <xdr:to>
      <xdr:col>10</xdr:col>
      <xdr:colOff>28575</xdr:colOff>
      <xdr:row>44</xdr:row>
      <xdr:rowOff>38100</xdr:rowOff>
    </xdr:to>
    <xdr:sp macro="" textlink="">
      <xdr:nvSpPr>
        <xdr:cNvPr id="19" name="AutoShape 3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1724025" y="7772400"/>
          <a:ext cx="5448300" cy="714375"/>
        </a:xfrm>
        <a:prstGeom prst="roundRect">
          <a:avLst>
            <a:gd name="adj" fmla="val 7565"/>
          </a:avLst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171450</xdr:colOff>
      <xdr:row>17</xdr:row>
      <xdr:rowOff>123825</xdr:rowOff>
    </xdr:from>
    <xdr:to>
      <xdr:col>7</xdr:col>
      <xdr:colOff>542925</xdr:colOff>
      <xdr:row>21</xdr:row>
      <xdr:rowOff>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19300"/>
          <a:ext cx="4991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19</xdr:row>
      <xdr:rowOff>76200</xdr:rowOff>
    </xdr:from>
    <xdr:to>
      <xdr:col>3</xdr:col>
      <xdr:colOff>762000</xdr:colOff>
      <xdr:row>20</xdr:row>
      <xdr:rowOff>38100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733425" y="2390775"/>
          <a:ext cx="1743075" cy="171450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38100</xdr:colOff>
      <xdr:row>19</xdr:row>
      <xdr:rowOff>57150</xdr:rowOff>
    </xdr:from>
    <xdr:to>
      <xdr:col>7</xdr:col>
      <xdr:colOff>190500</xdr:colOff>
      <xdr:row>20</xdr:row>
      <xdr:rowOff>19050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3276600" y="2371725"/>
          <a:ext cx="1743075" cy="171450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533400</xdr:colOff>
      <xdr:row>18</xdr:row>
      <xdr:rowOff>9524</xdr:rowOff>
    </xdr:from>
    <xdr:to>
      <xdr:col>2</xdr:col>
      <xdr:colOff>962025</xdr:colOff>
      <xdr:row>19</xdr:row>
      <xdr:rowOff>76199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1057275" y="2114549"/>
          <a:ext cx="428625" cy="276225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333375</xdr:colOff>
      <xdr:row>17</xdr:row>
      <xdr:rowOff>209549</xdr:rowOff>
    </xdr:from>
    <xdr:to>
      <xdr:col>5</xdr:col>
      <xdr:colOff>762000</xdr:colOff>
      <xdr:row>19</xdr:row>
      <xdr:rowOff>66674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3571875" y="2105024"/>
          <a:ext cx="428625" cy="276225"/>
        </a:xfrm>
        <a:prstGeom prst="round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123825</xdr:colOff>
      <xdr:row>17</xdr:row>
      <xdr:rowOff>95250</xdr:rowOff>
    </xdr:from>
    <xdr:to>
      <xdr:col>7</xdr:col>
      <xdr:colOff>581026</xdr:colOff>
      <xdr:row>21</xdr:row>
      <xdr:rowOff>9525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333375" y="3286125"/>
          <a:ext cx="5076826" cy="752475"/>
        </a:xfrm>
        <a:prstGeom prst="roundRect">
          <a:avLst>
            <a:gd name="adj" fmla="val 10074"/>
          </a:avLst>
        </a:prstGeom>
        <a:noFill/>
        <a:ln w="254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1104900</xdr:colOff>
      <xdr:row>21</xdr:row>
      <xdr:rowOff>66675</xdr:rowOff>
    </xdr:from>
    <xdr:to>
      <xdr:col>3</xdr:col>
      <xdr:colOff>66675</xdr:colOff>
      <xdr:row>27</xdr:row>
      <xdr:rowOff>228600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628775" y="2800350"/>
          <a:ext cx="152400" cy="1733550"/>
        </a:xfrm>
        <a:prstGeom prst="straightConnector1">
          <a:avLst/>
        </a:prstGeom>
        <a:ln w="22225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9526</xdr:colOff>
      <xdr:row>36</xdr:row>
      <xdr:rowOff>0</xdr:rowOff>
    </xdr:from>
    <xdr:to>
      <xdr:col>10</xdr:col>
      <xdr:colOff>1</xdr:colOff>
      <xdr:row>37</xdr:row>
      <xdr:rowOff>19050</xdr:rowOff>
    </xdr:to>
    <xdr:sp macro="" textlink="">
      <xdr:nvSpPr>
        <xdr:cNvPr id="27" name="AutoShape 2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533401" y="7000875"/>
          <a:ext cx="6610350" cy="381000"/>
        </a:xfrm>
        <a:prstGeom prst="roundRect">
          <a:avLst>
            <a:gd name="adj" fmla="val 16667"/>
          </a:avLst>
        </a:prstGeom>
        <a:noFill/>
        <a:ln w="2540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133350</xdr:colOff>
      <xdr:row>3</xdr:row>
      <xdr:rowOff>333375</xdr:rowOff>
    </xdr:from>
    <xdr:to>
      <xdr:col>2</xdr:col>
      <xdr:colOff>1286</xdr:colOff>
      <xdr:row>3</xdr:row>
      <xdr:rowOff>509691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42900" y="1104900"/>
          <a:ext cx="182261" cy="1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yokenpo@jty.yuden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75"/>
  <sheetViews>
    <sheetView showGridLines="0" showZeros="0" tabSelected="1" view="pageBreakPreview" zoomScaleNormal="100" zoomScaleSheetLayoutView="100" workbookViewId="0">
      <pane ySplit="2" topLeftCell="A3" activePane="bottomLeft" state="frozen"/>
      <selection pane="bottomLeft" activeCell="H37" sqref="H37:J37"/>
    </sheetView>
  </sheetViews>
  <sheetFormatPr defaultColWidth="9" defaultRowHeight="13.5"/>
  <cols>
    <col min="1" max="2" width="4.125" style="27" customWidth="1"/>
    <col min="3" max="3" width="15.625" style="27" customWidth="1"/>
    <col min="4" max="4" width="10.375" style="27" customWidth="1"/>
    <col min="5" max="5" width="10.125" style="27" customWidth="1"/>
    <col min="6" max="6" width="11.5" style="27" customWidth="1"/>
    <col min="7" max="7" width="10.5" style="27" customWidth="1"/>
    <col min="8" max="8" width="10.75" style="27" customWidth="1"/>
    <col min="9" max="9" width="10.125" style="27" customWidth="1"/>
    <col min="10" max="10" width="10.375" style="27" customWidth="1"/>
    <col min="11" max="12" width="4.875" style="54" customWidth="1"/>
    <col min="13" max="13" width="10.5" style="54" customWidth="1"/>
    <col min="14" max="15" width="4.875" style="54" customWidth="1"/>
    <col min="16" max="16" width="9" style="77"/>
    <col min="17" max="21" width="9" style="54"/>
    <col min="22" max="16384" width="9" style="27"/>
  </cols>
  <sheetData>
    <row r="1" spans="1:21" s="130" customFormat="1" ht="18.75" customHeight="1">
      <c r="A1" s="321" t="s">
        <v>308</v>
      </c>
      <c r="B1" s="145" t="s">
        <v>282</v>
      </c>
      <c r="C1" s="146"/>
      <c r="D1" s="146"/>
      <c r="E1" s="146"/>
      <c r="F1" s="146"/>
      <c r="G1" s="146"/>
      <c r="H1" s="146"/>
      <c r="I1" s="146"/>
      <c r="J1" s="147"/>
      <c r="K1" s="131"/>
      <c r="L1" s="131"/>
      <c r="M1" s="133">
        <v>43190</v>
      </c>
      <c r="N1" s="143"/>
      <c r="O1" s="131"/>
      <c r="P1" s="132"/>
      <c r="Q1" s="131"/>
      <c r="R1" s="131"/>
      <c r="S1" s="131"/>
      <c r="T1" s="131"/>
      <c r="U1" s="131"/>
    </row>
    <row r="2" spans="1:21" s="130" customFormat="1" ht="18.75" customHeight="1" thickBot="1">
      <c r="B2" s="148"/>
      <c r="C2" s="149"/>
      <c r="D2" s="149"/>
      <c r="E2" s="149"/>
      <c r="F2" s="149"/>
      <c r="G2" s="149"/>
      <c r="H2" s="149"/>
      <c r="I2" s="149"/>
      <c r="J2" s="150"/>
      <c r="K2" s="131"/>
      <c r="L2" s="131"/>
      <c r="M2" s="144"/>
      <c r="N2" s="131"/>
      <c r="O2" s="131"/>
      <c r="P2" s="132"/>
      <c r="Q2" s="131"/>
      <c r="R2" s="131"/>
      <c r="S2" s="131"/>
      <c r="T2" s="131"/>
      <c r="U2" s="131"/>
    </row>
    <row r="3" spans="1:21" s="104" customFormat="1" ht="14.25" customHeight="1">
      <c r="B3" s="174" t="s">
        <v>292</v>
      </c>
      <c r="C3" s="174"/>
      <c r="D3" s="174"/>
      <c r="E3" s="174"/>
      <c r="F3" s="174"/>
      <c r="G3" s="174"/>
      <c r="H3" s="174"/>
      <c r="I3" s="174"/>
      <c r="J3" s="174"/>
    </row>
    <row r="4" spans="1:21" s="104" customFormat="1" ht="24.75" customHeight="1">
      <c r="B4" s="173" t="s">
        <v>291</v>
      </c>
      <c r="C4" s="173"/>
      <c r="D4" s="173"/>
      <c r="E4" s="173"/>
      <c r="F4" s="173"/>
      <c r="G4" s="173"/>
      <c r="H4" s="173"/>
      <c r="I4" s="173"/>
      <c r="J4" s="173"/>
    </row>
    <row r="5" spans="1:21" s="104" customFormat="1" ht="13.5" customHeight="1">
      <c r="B5" s="139"/>
      <c r="C5" s="142" t="s">
        <v>294</v>
      </c>
    </row>
    <row r="6" spans="1:21" s="104" customFormat="1" ht="27" customHeight="1">
      <c r="B6" s="173" t="s">
        <v>302</v>
      </c>
      <c r="C6" s="173"/>
      <c r="D6" s="173"/>
      <c r="E6" s="173"/>
      <c r="F6" s="173"/>
      <c r="G6" s="173"/>
      <c r="H6" s="173"/>
      <c r="I6" s="173"/>
      <c r="J6" s="173"/>
    </row>
    <row r="7" spans="1:21" s="104" customFormat="1" ht="25.5" customHeight="1">
      <c r="B7" s="209" t="s">
        <v>303</v>
      </c>
      <c r="C7" s="210"/>
      <c r="D7" s="210"/>
      <c r="E7" s="210"/>
      <c r="F7" s="210"/>
      <c r="G7" s="210"/>
      <c r="H7" s="210"/>
      <c r="I7" s="210"/>
      <c r="J7" s="210"/>
    </row>
    <row r="8" spans="1:21" s="104" customFormat="1" ht="12.75" customHeight="1">
      <c r="B8" s="138" t="s">
        <v>244</v>
      </c>
    </row>
    <row r="9" spans="1:21" s="104" customFormat="1" ht="12.75" customHeight="1">
      <c r="B9" s="138" t="s">
        <v>304</v>
      </c>
    </row>
    <row r="10" spans="1:21" s="104" customFormat="1" ht="12.75" customHeight="1">
      <c r="B10" s="138"/>
      <c r="C10" s="137" t="s">
        <v>245</v>
      </c>
      <c r="E10" s="104" t="s">
        <v>246</v>
      </c>
    </row>
    <row r="11" spans="1:21" s="104" customFormat="1" ht="12.75" customHeight="1">
      <c r="B11" s="138" t="s">
        <v>305</v>
      </c>
    </row>
    <row r="12" spans="1:21" s="104" customFormat="1" ht="12.75" customHeight="1">
      <c r="B12" s="138"/>
      <c r="C12" s="137" t="s">
        <v>247</v>
      </c>
      <c r="E12" s="104" t="s">
        <v>252</v>
      </c>
    </row>
    <row r="13" spans="1:21" s="104" customFormat="1" ht="12.75" customHeight="1">
      <c r="B13" s="138" t="s">
        <v>306</v>
      </c>
    </row>
    <row r="14" spans="1:21" s="104" customFormat="1" ht="12.75" customHeight="1">
      <c r="B14" s="115" t="s">
        <v>293</v>
      </c>
    </row>
    <row r="15" spans="1:21" s="104" customFormat="1" ht="8.25" hidden="1" customHeight="1">
      <c r="B15" s="29"/>
    </row>
    <row r="16" spans="1:21" ht="5.25" customHeight="1" thickBot="1"/>
    <row r="17" spans="2:21" ht="24.75" thickBot="1">
      <c r="B17" s="182">
        <v>2017</v>
      </c>
      <c r="C17" s="182"/>
      <c r="D17" s="23" t="s">
        <v>20</v>
      </c>
      <c r="E17" s="54"/>
      <c r="F17" s="54"/>
      <c r="G17" s="54"/>
      <c r="H17" s="78" t="s">
        <v>19</v>
      </c>
      <c r="I17" s="175"/>
      <c r="J17" s="176"/>
    </row>
    <row r="18" spans="2:21" ht="28.5" customHeight="1" thickBot="1">
      <c r="B18" s="177" t="s">
        <v>281</v>
      </c>
      <c r="C18" s="178"/>
      <c r="D18" s="178"/>
      <c r="E18" s="178"/>
      <c r="F18" s="178"/>
      <c r="G18" s="178"/>
      <c r="H18" s="178"/>
      <c r="I18" s="178"/>
      <c r="J18" s="79" t="s">
        <v>21</v>
      </c>
      <c r="K18" s="204" t="str">
        <f>IF(AND(I20&lt;&gt;"--選択--",J18="--選択--"),"←選択して下さい",IF(J18="いいえ","←健康管理室に確認してください",""))</f>
        <v/>
      </c>
      <c r="L18" s="205"/>
      <c r="M18" s="205"/>
    </row>
    <row r="19" spans="2:21" ht="13.5" customHeight="1">
      <c r="B19" s="179" t="s">
        <v>4</v>
      </c>
      <c r="C19" s="80" t="s">
        <v>202</v>
      </c>
      <c r="D19" s="192"/>
      <c r="E19" s="193"/>
      <c r="F19" s="193"/>
      <c r="G19" s="194"/>
      <c r="H19" s="154"/>
      <c r="I19" s="154"/>
      <c r="J19" s="155"/>
      <c r="K19" s="204"/>
      <c r="L19" s="205"/>
      <c r="M19" s="205"/>
      <c r="N19" s="28"/>
    </row>
    <row r="20" spans="2:21" ht="23.1" customHeight="1">
      <c r="B20" s="180"/>
      <c r="C20" s="81" t="s">
        <v>39</v>
      </c>
      <c r="D20" s="208"/>
      <c r="E20" s="185"/>
      <c r="F20" s="185"/>
      <c r="G20" s="186"/>
      <c r="H20" s="82" t="s">
        <v>3</v>
      </c>
      <c r="I20" s="195" t="s">
        <v>21</v>
      </c>
      <c r="J20" s="196"/>
      <c r="M20" s="28"/>
      <c r="N20" s="28"/>
    </row>
    <row r="21" spans="2:21" ht="27" customHeight="1">
      <c r="B21" s="180"/>
      <c r="C21" s="83" t="s">
        <v>22</v>
      </c>
      <c r="D21" s="189"/>
      <c r="E21" s="190"/>
      <c r="F21" s="190"/>
      <c r="G21" s="191"/>
      <c r="H21" s="84" t="s">
        <v>274</v>
      </c>
      <c r="I21" s="187">
        <f>IF(ISERROR(DATEDIF($D$21,$M$1,"y")),"",DATEDIF($D$21,$M$1,"y"))</f>
        <v>118</v>
      </c>
      <c r="J21" s="188" t="str">
        <f>IF(F21=0,"",DATEDIF($L21,$T$1,"y"))</f>
        <v/>
      </c>
      <c r="M21" s="28"/>
      <c r="N21" s="28"/>
    </row>
    <row r="22" spans="2:21" ht="23.1" customHeight="1">
      <c r="B22" s="180"/>
      <c r="C22" s="140" t="s">
        <v>23</v>
      </c>
      <c r="D22" s="82" t="s">
        <v>1</v>
      </c>
      <c r="E22" s="86"/>
      <c r="F22" s="82" t="s">
        <v>2</v>
      </c>
      <c r="G22" s="183"/>
      <c r="H22" s="184"/>
      <c r="I22" s="141" t="s">
        <v>12</v>
      </c>
      <c r="J22" s="136" t="s">
        <v>21</v>
      </c>
    </row>
    <row r="23" spans="2:21">
      <c r="B23" s="180"/>
      <c r="C23" s="88" t="s">
        <v>13</v>
      </c>
      <c r="D23" s="165"/>
      <c r="E23" s="165"/>
      <c r="F23" s="165"/>
      <c r="G23" s="165"/>
      <c r="H23" s="165"/>
      <c r="I23" s="165"/>
      <c r="J23" s="166"/>
    </row>
    <row r="24" spans="2:21" ht="32.1" customHeight="1">
      <c r="B24" s="180"/>
      <c r="C24" s="81" t="s">
        <v>5</v>
      </c>
      <c r="D24" s="169"/>
      <c r="E24" s="169"/>
      <c r="F24" s="169"/>
      <c r="G24" s="169"/>
      <c r="H24" s="169"/>
      <c r="I24" s="169"/>
      <c r="J24" s="170"/>
    </row>
    <row r="25" spans="2:21" ht="23.1" customHeight="1">
      <c r="B25" s="180"/>
      <c r="C25" s="89" t="s">
        <v>40</v>
      </c>
      <c r="D25" s="167"/>
      <c r="E25" s="167"/>
      <c r="F25" s="167"/>
      <c r="G25" s="167"/>
      <c r="H25" s="167"/>
      <c r="I25" s="167"/>
      <c r="J25" s="168"/>
    </row>
    <row r="26" spans="2:21">
      <c r="B26" s="180"/>
      <c r="C26" s="88" t="s">
        <v>13</v>
      </c>
      <c r="D26" s="206"/>
      <c r="E26" s="206"/>
      <c r="F26" s="206"/>
      <c r="G26" s="206"/>
      <c r="H26" s="206"/>
      <c r="I26" s="206"/>
      <c r="J26" s="207"/>
    </row>
    <row r="27" spans="2:21" ht="32.1" customHeight="1" thickBot="1">
      <c r="B27" s="181"/>
      <c r="C27" s="90" t="s">
        <v>6</v>
      </c>
      <c r="D27" s="197" t="s">
        <v>24</v>
      </c>
      <c r="E27" s="197"/>
      <c r="F27" s="197"/>
      <c r="G27" s="197"/>
      <c r="H27" s="197"/>
      <c r="I27" s="197"/>
      <c r="J27" s="198"/>
    </row>
    <row r="28" spans="2:21" s="46" customFormat="1" ht="7.5" customHeight="1" thickBot="1">
      <c r="B28" s="51"/>
      <c r="C28" s="28"/>
      <c r="D28" s="76"/>
      <c r="E28" s="76"/>
      <c r="F28" s="76"/>
      <c r="G28" s="76"/>
      <c r="H28" s="76"/>
      <c r="I28" s="76"/>
      <c r="J28" s="28"/>
      <c r="K28" s="28"/>
      <c r="L28" s="28"/>
      <c r="M28" s="28"/>
      <c r="N28" s="28"/>
      <c r="O28" s="28"/>
      <c r="P28" s="91"/>
      <c r="Q28" s="28"/>
      <c r="R28" s="28"/>
      <c r="S28" s="28"/>
      <c r="T28" s="28"/>
      <c r="U28" s="28"/>
    </row>
    <row r="29" spans="2:21" ht="13.5" customHeight="1">
      <c r="B29" s="151" t="s">
        <v>7</v>
      </c>
      <c r="C29" s="80" t="s">
        <v>38</v>
      </c>
      <c r="D29" s="160"/>
      <c r="E29" s="161"/>
      <c r="F29" s="161"/>
      <c r="G29" s="172"/>
      <c r="H29" s="154"/>
      <c r="I29" s="154"/>
      <c r="J29" s="155"/>
    </row>
    <row r="30" spans="2:21" ht="23.1" customHeight="1">
      <c r="B30" s="152"/>
      <c r="C30" s="81" t="s">
        <v>39</v>
      </c>
      <c r="D30" s="163"/>
      <c r="E30" s="164"/>
      <c r="F30" s="164"/>
      <c r="G30" s="171"/>
      <c r="H30" s="65" t="s">
        <v>9</v>
      </c>
      <c r="I30" s="156"/>
      <c r="J30" s="157"/>
    </row>
    <row r="31" spans="2:21" ht="27" customHeight="1" thickBot="1">
      <c r="B31" s="153"/>
      <c r="C31" s="92" t="s">
        <v>275</v>
      </c>
      <c r="D31" s="93" t="s">
        <v>98</v>
      </c>
      <c r="E31" s="162" t="s">
        <v>273</v>
      </c>
      <c r="F31" s="162"/>
      <c r="G31" s="162"/>
      <c r="H31" s="66" t="s">
        <v>8</v>
      </c>
      <c r="I31" s="158"/>
      <c r="J31" s="159"/>
    </row>
    <row r="32" spans="2:21" ht="7.5" customHeight="1" thickBot="1">
      <c r="B32" s="94"/>
      <c r="C32" s="54"/>
      <c r="D32" s="54"/>
      <c r="E32" s="54"/>
      <c r="F32" s="54"/>
      <c r="G32" s="54"/>
      <c r="H32" s="54"/>
      <c r="I32" s="54"/>
      <c r="J32" s="54"/>
    </row>
    <row r="33" spans="2:16" ht="23.1" customHeight="1">
      <c r="B33" s="151" t="s">
        <v>10</v>
      </c>
      <c r="C33" s="217" t="s">
        <v>0</v>
      </c>
      <c r="D33" s="95" t="s">
        <v>25</v>
      </c>
      <c r="E33" s="219" t="s">
        <v>77</v>
      </c>
      <c r="F33" s="220"/>
      <c r="G33" s="220"/>
      <c r="H33" s="231"/>
      <c r="I33" s="232"/>
      <c r="J33" s="233"/>
    </row>
    <row r="34" spans="2:16" ht="27" customHeight="1">
      <c r="B34" s="152"/>
      <c r="C34" s="218"/>
      <c r="D34" s="96" t="s">
        <v>26</v>
      </c>
      <c r="E34" s="87" t="s">
        <v>16</v>
      </c>
      <c r="F34" s="134"/>
      <c r="G34" s="87" t="s">
        <v>17</v>
      </c>
      <c r="H34" s="134"/>
      <c r="I34" s="87" t="s">
        <v>18</v>
      </c>
      <c r="J34" s="135"/>
      <c r="K34" s="97" t="str">
        <f>IF(AND(F34&amp;H34&amp;J34&lt;&gt;"",H33&lt;&gt;""),"「予約済み」または「予約未」のどちらかのみ入力下さい。","")</f>
        <v/>
      </c>
    </row>
    <row r="35" spans="2:16" ht="27" customHeight="1">
      <c r="B35" s="152"/>
      <c r="C35" s="89" t="s">
        <v>276</v>
      </c>
      <c r="D35" s="199" t="s">
        <v>46</v>
      </c>
      <c r="E35" s="200"/>
      <c r="F35" s="201" t="s">
        <v>45</v>
      </c>
      <c r="G35" s="202"/>
      <c r="H35" s="202"/>
      <c r="I35" s="202"/>
      <c r="J35" s="203"/>
    </row>
    <row r="36" spans="2:16" ht="27" customHeight="1">
      <c r="B36" s="152"/>
      <c r="C36" s="89" t="s">
        <v>277</v>
      </c>
      <c r="D36" s="234"/>
      <c r="E36" s="235"/>
      <c r="F36" s="235"/>
      <c r="G36" s="235"/>
      <c r="H36" s="235"/>
      <c r="I36" s="235"/>
      <c r="J36" s="236"/>
    </row>
    <row r="37" spans="2:16" ht="23.1" customHeight="1">
      <c r="B37" s="152"/>
      <c r="C37" s="89" t="s">
        <v>27</v>
      </c>
      <c r="D37" s="237" t="s">
        <v>21</v>
      </c>
      <c r="E37" s="238"/>
      <c r="F37" s="239"/>
      <c r="G37" s="98" t="s">
        <v>121</v>
      </c>
      <c r="H37" s="228" t="s">
        <v>21</v>
      </c>
      <c r="I37" s="229"/>
      <c r="J37" s="230"/>
    </row>
    <row r="38" spans="2:16" ht="23.1" customHeight="1">
      <c r="B38" s="152"/>
      <c r="C38" s="83" t="s">
        <v>28</v>
      </c>
      <c r="D38" s="226" t="s">
        <v>21</v>
      </c>
      <c r="E38" s="226"/>
      <c r="F38" s="226"/>
      <c r="G38" s="226"/>
      <c r="H38" s="226"/>
      <c r="I38" s="226"/>
      <c r="J38" s="227"/>
    </row>
    <row r="39" spans="2:16" ht="23.1" customHeight="1">
      <c r="B39" s="152"/>
      <c r="C39" s="85" t="s">
        <v>29</v>
      </c>
      <c r="D39" s="221" t="s">
        <v>21</v>
      </c>
      <c r="E39" s="221"/>
      <c r="F39" s="221"/>
      <c r="G39" s="221"/>
      <c r="H39" s="221"/>
      <c r="I39" s="221"/>
      <c r="J39" s="222"/>
    </row>
    <row r="40" spans="2:16" ht="23.1" customHeight="1">
      <c r="B40" s="152"/>
      <c r="C40" s="85" t="s">
        <v>30</v>
      </c>
      <c r="D40" s="221" t="s">
        <v>21</v>
      </c>
      <c r="E40" s="221"/>
      <c r="F40" s="221"/>
      <c r="G40" s="221"/>
      <c r="H40" s="221"/>
      <c r="I40" s="221"/>
      <c r="J40" s="222"/>
    </row>
    <row r="41" spans="2:16" ht="23.1" customHeight="1">
      <c r="B41" s="152"/>
      <c r="C41" s="83" t="s">
        <v>11</v>
      </c>
      <c r="D41" s="226" t="s">
        <v>21</v>
      </c>
      <c r="E41" s="226"/>
      <c r="F41" s="226"/>
      <c r="G41" s="226"/>
      <c r="H41" s="226"/>
      <c r="I41" s="226"/>
      <c r="J41" s="227"/>
    </row>
    <row r="42" spans="2:16" ht="27" customHeight="1" thickBot="1">
      <c r="B42" s="153"/>
      <c r="C42" s="92" t="s">
        <v>14</v>
      </c>
      <c r="D42" s="223"/>
      <c r="E42" s="224"/>
      <c r="F42" s="224"/>
      <c r="G42" s="224"/>
      <c r="H42" s="224"/>
      <c r="I42" s="224"/>
      <c r="J42" s="225"/>
    </row>
    <row r="43" spans="2:16" ht="6" customHeight="1" thickBot="1">
      <c r="B43" s="54"/>
      <c r="C43" s="54"/>
      <c r="D43" s="54"/>
      <c r="E43" s="54"/>
      <c r="F43" s="54"/>
      <c r="G43" s="54"/>
      <c r="H43" s="54"/>
      <c r="I43" s="54"/>
      <c r="J43" s="54"/>
    </row>
    <row r="44" spans="2:16" ht="27" customHeight="1" thickBot="1">
      <c r="B44" s="212" t="s">
        <v>15</v>
      </c>
      <c r="C44" s="213"/>
      <c r="D44" s="214"/>
      <c r="E44" s="215"/>
      <c r="F44" s="215"/>
      <c r="G44" s="215"/>
      <c r="H44" s="215"/>
      <c r="I44" s="215"/>
      <c r="J44" s="216"/>
    </row>
    <row r="45" spans="2:16" ht="6" customHeight="1">
      <c r="B45" s="54"/>
      <c r="C45" s="54"/>
      <c r="D45" s="54"/>
      <c r="E45" s="54"/>
      <c r="F45" s="54"/>
      <c r="G45" s="54"/>
      <c r="H45" s="54"/>
      <c r="I45" s="54"/>
      <c r="J45" s="54"/>
    </row>
    <row r="46" spans="2:16" s="99" customFormat="1" ht="15.75" customHeight="1">
      <c r="C46" s="211" t="s">
        <v>248</v>
      </c>
      <c r="D46" s="211"/>
      <c r="E46" s="211"/>
      <c r="F46" s="211"/>
      <c r="G46" s="211"/>
      <c r="H46" s="211"/>
      <c r="I46" s="211"/>
      <c r="J46" s="53"/>
      <c r="P46" s="77"/>
    </row>
    <row r="47" spans="2:16" s="75" customFormat="1" ht="12">
      <c r="B47" s="76"/>
      <c r="C47" s="76" t="s">
        <v>249</v>
      </c>
      <c r="D47" s="76"/>
      <c r="E47" s="76"/>
      <c r="F47" s="76"/>
      <c r="G47" s="100" t="s">
        <v>250</v>
      </c>
      <c r="H47" s="101" t="s">
        <v>251</v>
      </c>
      <c r="J47" s="76"/>
      <c r="O47" s="74"/>
    </row>
    <row r="48" spans="2:16" s="99" customFormat="1" ht="13.5" customHeight="1">
      <c r="B48" s="53"/>
      <c r="C48" s="53"/>
      <c r="D48" s="53"/>
      <c r="E48" s="53"/>
      <c r="F48" s="53"/>
      <c r="G48" s="53"/>
      <c r="H48" s="53"/>
      <c r="I48" s="53"/>
      <c r="J48" s="53"/>
      <c r="P48" s="77"/>
    </row>
    <row r="49" spans="2:16" s="99" customFormat="1" ht="13.5" customHeight="1">
      <c r="B49" s="53"/>
      <c r="C49" s="53"/>
      <c r="D49" s="53"/>
      <c r="E49" s="53"/>
      <c r="F49" s="53"/>
      <c r="G49" s="53"/>
      <c r="H49" s="53"/>
      <c r="I49" s="53"/>
      <c r="J49" s="53"/>
      <c r="P49" s="77"/>
    </row>
    <row r="50" spans="2:16" s="99" customFormat="1" ht="13.5" customHeight="1">
      <c r="B50" s="53"/>
      <c r="C50" s="53"/>
      <c r="D50" s="53"/>
      <c r="E50" s="53"/>
      <c r="F50" s="53"/>
      <c r="G50" s="53"/>
      <c r="H50" s="53"/>
      <c r="I50" s="53"/>
      <c r="J50" s="53"/>
      <c r="P50" s="77"/>
    </row>
    <row r="51" spans="2:16" s="99" customFormat="1" ht="13.5" customHeight="1">
      <c r="B51" s="53"/>
      <c r="C51" s="53"/>
      <c r="D51" s="53"/>
      <c r="E51" s="53"/>
      <c r="F51" s="53"/>
      <c r="G51" s="53"/>
      <c r="H51" s="53"/>
      <c r="I51" s="53"/>
      <c r="J51" s="53"/>
      <c r="P51" s="77"/>
    </row>
    <row r="52" spans="2:16" s="99" customFormat="1" ht="13.5" customHeight="1">
      <c r="B52" s="53"/>
      <c r="C52" s="53"/>
      <c r="D52" s="53"/>
      <c r="E52" s="53"/>
      <c r="F52" s="53"/>
      <c r="G52" s="53"/>
      <c r="H52" s="53"/>
      <c r="I52" s="53"/>
      <c r="J52" s="53"/>
      <c r="P52" s="77"/>
    </row>
    <row r="53" spans="2:16" s="99" customFormat="1" ht="13.5" customHeight="1">
      <c r="B53" s="53"/>
      <c r="C53" s="53"/>
      <c r="D53" s="53"/>
      <c r="E53" s="53"/>
      <c r="F53" s="53"/>
      <c r="G53" s="53"/>
      <c r="H53" s="53"/>
      <c r="I53" s="53"/>
      <c r="J53" s="53"/>
      <c r="P53" s="77"/>
    </row>
    <row r="54" spans="2:16" s="99" customFormat="1" ht="13.5" customHeight="1">
      <c r="B54" s="53"/>
      <c r="C54" s="53"/>
      <c r="D54" s="53"/>
      <c r="E54" s="53"/>
      <c r="F54" s="53"/>
      <c r="G54" s="53"/>
      <c r="H54" s="53"/>
      <c r="I54" s="53"/>
      <c r="J54" s="53"/>
      <c r="P54" s="77"/>
    </row>
    <row r="55" spans="2:16" s="99" customFormat="1" ht="13.5" customHeight="1">
      <c r="B55" s="53"/>
      <c r="C55" s="53"/>
      <c r="D55" s="53"/>
      <c r="E55" s="53"/>
      <c r="F55" s="53"/>
      <c r="G55" s="53"/>
      <c r="H55" s="53"/>
      <c r="I55" s="53"/>
      <c r="J55" s="53"/>
      <c r="P55" s="77"/>
    </row>
    <row r="56" spans="2:16" s="99" customFormat="1" ht="13.5" customHeight="1">
      <c r="B56" s="53"/>
      <c r="C56" s="53"/>
      <c r="D56" s="53"/>
      <c r="E56" s="53"/>
      <c r="F56" s="53"/>
      <c r="G56" s="53"/>
      <c r="H56" s="53"/>
      <c r="I56" s="53"/>
      <c r="J56" s="53"/>
      <c r="P56" s="77"/>
    </row>
    <row r="57" spans="2:16" s="99" customFormat="1" ht="13.5" customHeight="1">
      <c r="B57" s="53"/>
      <c r="C57" s="53"/>
      <c r="D57" s="53"/>
      <c r="E57" s="53"/>
      <c r="F57" s="53"/>
      <c r="G57" s="53"/>
      <c r="H57" s="53"/>
      <c r="I57" s="53"/>
      <c r="J57" s="53"/>
      <c r="P57" s="77"/>
    </row>
    <row r="58" spans="2:16" s="99" customFormat="1" ht="13.5" customHeight="1">
      <c r="B58" s="53"/>
      <c r="C58" s="53"/>
      <c r="D58" s="53"/>
      <c r="E58" s="53"/>
      <c r="F58" s="53"/>
      <c r="G58" s="53"/>
      <c r="H58" s="53"/>
      <c r="I58" s="53"/>
      <c r="J58" s="53"/>
      <c r="P58" s="77"/>
    </row>
    <row r="59" spans="2:16" s="99" customFormat="1" ht="13.5" customHeight="1">
      <c r="B59" s="53"/>
      <c r="C59" s="53"/>
      <c r="D59" s="53"/>
      <c r="E59" s="53"/>
      <c r="F59" s="53"/>
      <c r="G59" s="53"/>
      <c r="H59" s="53"/>
      <c r="I59" s="53"/>
      <c r="J59" s="53"/>
      <c r="P59" s="77"/>
    </row>
    <row r="60" spans="2:16" s="99" customFormat="1" ht="13.5" customHeight="1">
      <c r="B60" s="53"/>
      <c r="C60" s="53"/>
      <c r="D60" s="53"/>
      <c r="E60" s="53"/>
      <c r="F60" s="53"/>
      <c r="G60" s="53"/>
      <c r="H60" s="53"/>
      <c r="I60" s="53"/>
      <c r="J60" s="53"/>
      <c r="P60" s="77"/>
    </row>
    <row r="61" spans="2:16" s="99" customFormat="1" ht="13.5" customHeight="1">
      <c r="B61" s="53"/>
      <c r="C61" s="53"/>
      <c r="D61" s="53"/>
      <c r="E61" s="53"/>
      <c r="F61" s="53"/>
      <c r="G61" s="53"/>
      <c r="H61" s="53"/>
      <c r="I61" s="53"/>
      <c r="J61" s="53"/>
      <c r="P61" s="77"/>
    </row>
    <row r="62" spans="2:16" s="99" customFormat="1" ht="13.5" customHeight="1">
      <c r="B62" s="53"/>
      <c r="C62" s="53"/>
      <c r="D62" s="53"/>
      <c r="E62" s="53"/>
      <c r="F62" s="53"/>
      <c r="G62" s="53"/>
      <c r="H62" s="53"/>
      <c r="I62" s="53"/>
      <c r="J62" s="53"/>
      <c r="P62" s="77"/>
    </row>
    <row r="63" spans="2:16" s="99" customFormat="1" ht="13.5" customHeight="1">
      <c r="B63" s="53"/>
      <c r="C63" s="53"/>
      <c r="D63" s="53"/>
      <c r="E63" s="53"/>
      <c r="F63" s="53"/>
      <c r="G63" s="53"/>
      <c r="H63" s="53"/>
      <c r="I63" s="53"/>
      <c r="J63" s="53"/>
      <c r="P63" s="77"/>
    </row>
    <row r="64" spans="2:16" ht="18.75">
      <c r="B64" s="102" t="s">
        <v>50</v>
      </c>
      <c r="C64" s="103"/>
      <c r="D64" s="103"/>
      <c r="E64" s="103"/>
      <c r="F64" s="103"/>
      <c r="G64" s="103"/>
      <c r="H64" s="103"/>
      <c r="I64" s="103"/>
      <c r="J64" s="103"/>
    </row>
    <row r="65" spans="2:24" s="104" customFormat="1" ht="13.5" hidden="1" customHeight="1">
      <c r="C65" s="105" t="s">
        <v>45</v>
      </c>
      <c r="D65" s="105"/>
      <c r="E65" s="106" t="s">
        <v>21</v>
      </c>
      <c r="F65" s="106" t="s">
        <v>21</v>
      </c>
      <c r="G65" s="106" t="s">
        <v>21</v>
      </c>
      <c r="H65" s="106" t="s">
        <v>21</v>
      </c>
      <c r="I65" s="106" t="s">
        <v>21</v>
      </c>
      <c r="J65" s="106" t="s">
        <v>21</v>
      </c>
      <c r="K65" s="107" t="s">
        <v>21</v>
      </c>
      <c r="L65" s="108"/>
      <c r="M65" s="109" t="s">
        <v>21</v>
      </c>
      <c r="N65" s="108"/>
      <c r="O65" s="108"/>
      <c r="P65" s="108"/>
      <c r="Q65" s="110"/>
      <c r="R65" s="108"/>
      <c r="S65" s="108"/>
      <c r="T65" s="108"/>
      <c r="U65" s="108"/>
    </row>
    <row r="66" spans="2:24" s="111" customFormat="1" ht="11.25" hidden="1">
      <c r="B66" s="111" t="str">
        <f>$D$35&amp;1</f>
        <v>--①地域を選択--1</v>
      </c>
      <c r="C66" s="104" t="str">
        <f t="shared" ref="C66:C90" si="0">IF(ISERROR(VLOOKUP($B66,$G$78:$J$166,4,FALSE)),"",VLOOKUP($B66,$G$78:$J$166,4,FALSE))</f>
        <v/>
      </c>
      <c r="D66" s="104" t="str">
        <f t="shared" ref="D66:D90" si="1">IF(ISERROR(VLOOKUP($B66,$G$78:$K$166,5,FALSE)),"",VLOOKUP($B66,$G$78:$K$166,5,FALSE))</f>
        <v/>
      </c>
      <c r="E66" s="112" t="s">
        <v>31</v>
      </c>
      <c r="F66" s="112" t="s">
        <v>31</v>
      </c>
      <c r="G66" s="111" t="s">
        <v>122</v>
      </c>
      <c r="H66" s="112" t="s">
        <v>32</v>
      </c>
      <c r="I66" s="112" t="s">
        <v>68</v>
      </c>
      <c r="J66" s="112" t="s">
        <v>33</v>
      </c>
      <c r="K66" s="113" t="s">
        <v>47</v>
      </c>
      <c r="L66" s="114"/>
      <c r="M66" s="115" t="s">
        <v>98</v>
      </c>
      <c r="N66" s="114"/>
      <c r="O66" s="114"/>
      <c r="P66" s="114"/>
      <c r="Q66" s="110"/>
      <c r="R66" s="114"/>
      <c r="S66" s="114"/>
      <c r="T66" s="114"/>
      <c r="U66" s="114"/>
    </row>
    <row r="67" spans="2:24" s="111" customFormat="1" ht="11.25" hidden="1">
      <c r="B67" s="111" t="str">
        <f>$D$35&amp;2</f>
        <v>--①地域を選択--2</v>
      </c>
      <c r="C67" s="104" t="str">
        <f t="shared" si="0"/>
        <v/>
      </c>
      <c r="D67" s="104" t="str">
        <f t="shared" si="1"/>
        <v/>
      </c>
      <c r="E67" s="112" t="s">
        <v>34</v>
      </c>
      <c r="F67" s="112" t="s">
        <v>35</v>
      </c>
      <c r="G67" s="111" t="s">
        <v>84</v>
      </c>
      <c r="H67" s="112" t="s">
        <v>36</v>
      </c>
      <c r="I67" s="112" t="s">
        <v>69</v>
      </c>
      <c r="J67" s="112" t="s">
        <v>37</v>
      </c>
      <c r="K67" s="113" t="s">
        <v>48</v>
      </c>
      <c r="L67" s="114"/>
      <c r="M67" s="114" t="s">
        <v>112</v>
      </c>
      <c r="N67" s="114"/>
      <c r="O67" s="114"/>
      <c r="P67" s="114"/>
      <c r="Q67" s="110"/>
      <c r="R67" s="114"/>
      <c r="S67" s="114"/>
      <c r="T67" s="114"/>
      <c r="U67" s="114"/>
    </row>
    <row r="68" spans="2:24" s="111" customFormat="1" ht="11.25" hidden="1">
      <c r="B68" s="111" t="str">
        <f>$D$35&amp;3</f>
        <v>--①地域を選択--3</v>
      </c>
      <c r="C68" s="104" t="str">
        <f t="shared" si="0"/>
        <v/>
      </c>
      <c r="D68" s="104" t="str">
        <f t="shared" si="1"/>
        <v/>
      </c>
      <c r="F68" s="112" t="s">
        <v>119</v>
      </c>
      <c r="G68" s="111" t="s">
        <v>85</v>
      </c>
      <c r="K68" s="114"/>
      <c r="L68" s="114"/>
      <c r="M68" s="114" t="s">
        <v>116</v>
      </c>
      <c r="N68" s="114"/>
      <c r="O68" s="114"/>
      <c r="P68" s="114"/>
      <c r="Q68" s="110"/>
      <c r="R68" s="114"/>
      <c r="S68" s="114"/>
      <c r="T68" s="114"/>
      <c r="U68" s="114"/>
    </row>
    <row r="69" spans="2:24" s="111" customFormat="1" ht="11.25" hidden="1">
      <c r="B69" s="111" t="str">
        <f>$D$35&amp;4</f>
        <v>--①地域を選択--4</v>
      </c>
      <c r="C69" s="104" t="str">
        <f t="shared" si="0"/>
        <v/>
      </c>
      <c r="D69" s="104" t="str">
        <f t="shared" si="1"/>
        <v/>
      </c>
      <c r="F69" s="112" t="s">
        <v>120</v>
      </c>
      <c r="G69" s="111" t="s">
        <v>86</v>
      </c>
      <c r="K69" s="114"/>
      <c r="L69" s="114"/>
      <c r="M69" s="114"/>
      <c r="N69" s="114"/>
      <c r="O69" s="114"/>
      <c r="P69" s="114"/>
      <c r="Q69" s="110"/>
      <c r="R69" s="114"/>
      <c r="S69" s="114"/>
      <c r="T69" s="114"/>
      <c r="U69" s="114"/>
    </row>
    <row r="70" spans="2:24" s="111" customFormat="1" ht="11.25" hidden="1">
      <c r="B70" s="111" t="str">
        <f>$D$35&amp;5</f>
        <v>--①地域を選択--5</v>
      </c>
      <c r="C70" s="104" t="str">
        <f t="shared" si="0"/>
        <v/>
      </c>
      <c r="D70" s="104" t="str">
        <f t="shared" si="1"/>
        <v/>
      </c>
      <c r="G70" s="111" t="s">
        <v>123</v>
      </c>
      <c r="K70" s="114"/>
      <c r="L70" s="114"/>
      <c r="M70" s="114"/>
      <c r="N70" s="114"/>
      <c r="O70" s="114"/>
      <c r="P70" s="114"/>
      <c r="Q70" s="110"/>
      <c r="R70" s="114"/>
      <c r="S70" s="114"/>
      <c r="T70" s="114"/>
      <c r="U70" s="114"/>
    </row>
    <row r="71" spans="2:24" s="104" customFormat="1" ht="11.25" hidden="1">
      <c r="B71" s="111" t="str">
        <f>$D$35&amp;6</f>
        <v>--①地域を選択--6</v>
      </c>
      <c r="C71" s="104" t="str">
        <f t="shared" si="0"/>
        <v/>
      </c>
      <c r="D71" s="104" t="str">
        <f t="shared" si="1"/>
        <v/>
      </c>
      <c r="K71" s="108"/>
      <c r="L71" s="108"/>
      <c r="M71" s="108"/>
      <c r="N71" s="108"/>
      <c r="O71" s="108"/>
      <c r="P71" s="108"/>
      <c r="Q71" s="110"/>
      <c r="R71" s="108"/>
      <c r="S71" s="108"/>
      <c r="T71" s="108"/>
      <c r="U71" s="108"/>
    </row>
    <row r="72" spans="2:24" s="104" customFormat="1" ht="11.25" hidden="1">
      <c r="B72" s="111" t="str">
        <f>$D$35&amp;7</f>
        <v>--①地域を選択--7</v>
      </c>
      <c r="C72" s="104" t="str">
        <f t="shared" si="0"/>
        <v/>
      </c>
      <c r="D72" s="104" t="str">
        <f t="shared" si="1"/>
        <v/>
      </c>
      <c r="K72" s="108"/>
      <c r="L72" s="108"/>
      <c r="M72" s="108"/>
      <c r="N72" s="108"/>
      <c r="O72" s="108"/>
      <c r="P72" s="108"/>
      <c r="Q72" s="110"/>
      <c r="R72" s="108"/>
      <c r="S72" s="108"/>
      <c r="T72" s="108"/>
      <c r="U72" s="108"/>
    </row>
    <row r="73" spans="2:24" s="104" customFormat="1" ht="11.25" hidden="1">
      <c r="B73" s="111" t="str">
        <f>$D$35&amp;8</f>
        <v>--①地域を選択--8</v>
      </c>
      <c r="C73" s="104" t="str">
        <f t="shared" si="0"/>
        <v/>
      </c>
      <c r="D73" s="104" t="str">
        <f t="shared" si="1"/>
        <v/>
      </c>
      <c r="K73" s="108"/>
      <c r="L73" s="108"/>
      <c r="M73" s="108"/>
      <c r="N73" s="108"/>
      <c r="O73" s="108"/>
      <c r="P73" s="108"/>
      <c r="Q73" s="110"/>
      <c r="R73" s="108"/>
      <c r="S73" s="108"/>
      <c r="T73" s="108"/>
      <c r="U73" s="108"/>
    </row>
    <row r="74" spans="2:24" s="104" customFormat="1" ht="11.25" hidden="1">
      <c r="B74" s="111" t="str">
        <f>$D$35&amp;9</f>
        <v>--①地域を選択--9</v>
      </c>
      <c r="C74" s="104" t="str">
        <f t="shared" si="0"/>
        <v/>
      </c>
      <c r="D74" s="104" t="str">
        <f t="shared" si="1"/>
        <v/>
      </c>
      <c r="K74" s="108"/>
      <c r="L74" s="108"/>
      <c r="M74" s="108"/>
      <c r="N74" s="108"/>
      <c r="O74" s="108"/>
      <c r="P74" s="108"/>
      <c r="Q74" s="110"/>
      <c r="R74" s="108"/>
      <c r="S74" s="108"/>
      <c r="T74" s="108"/>
      <c r="U74" s="108"/>
    </row>
    <row r="75" spans="2:24" s="104" customFormat="1" ht="11.25" hidden="1">
      <c r="B75" s="111" t="str">
        <f>$D$35&amp;10</f>
        <v>--①地域を選択--10</v>
      </c>
      <c r="C75" s="104" t="str">
        <f t="shared" si="0"/>
        <v/>
      </c>
      <c r="D75" s="104" t="str">
        <f t="shared" si="1"/>
        <v/>
      </c>
      <c r="K75" s="108"/>
      <c r="L75" s="108"/>
      <c r="M75" s="108"/>
      <c r="N75" s="108"/>
      <c r="O75" s="108"/>
      <c r="P75" s="108"/>
      <c r="Q75" s="110"/>
      <c r="R75" s="108"/>
      <c r="S75" s="108"/>
      <c r="T75" s="108"/>
      <c r="U75" s="108"/>
    </row>
    <row r="76" spans="2:24" s="104" customFormat="1" ht="12" hidden="1" thickBot="1">
      <c r="B76" s="111" t="str">
        <f>$D$35&amp;11</f>
        <v>--①地域を選択--11</v>
      </c>
      <c r="C76" s="104" t="str">
        <f t="shared" si="0"/>
        <v/>
      </c>
      <c r="D76" s="104" t="str">
        <f t="shared" si="1"/>
        <v/>
      </c>
      <c r="E76" s="104" t="s">
        <v>49</v>
      </c>
      <c r="K76" s="108"/>
      <c r="L76" s="108"/>
      <c r="M76" s="108"/>
      <c r="N76" s="115"/>
      <c r="O76" s="115"/>
      <c r="P76" s="115"/>
      <c r="Q76" s="110"/>
      <c r="R76" s="108"/>
      <c r="S76" s="108"/>
      <c r="T76" s="108"/>
      <c r="U76" s="108"/>
    </row>
    <row r="77" spans="2:24" s="104" customFormat="1" ht="12" hidden="1" thickBot="1">
      <c r="B77" s="111" t="str">
        <f>$D$35&amp;12</f>
        <v>--①地域を選択--12</v>
      </c>
      <c r="C77" s="104" t="str">
        <f t="shared" si="0"/>
        <v/>
      </c>
      <c r="D77" s="104" t="str">
        <f t="shared" si="1"/>
        <v/>
      </c>
      <c r="E77" s="116" t="s">
        <v>46</v>
      </c>
      <c r="H77" s="112" t="s">
        <v>43</v>
      </c>
      <c r="I77" s="112" t="s">
        <v>44</v>
      </c>
      <c r="J77" s="105" t="s">
        <v>45</v>
      </c>
      <c r="K77" s="113" t="s">
        <v>126</v>
      </c>
      <c r="L77" s="108"/>
      <c r="M77" s="107" t="s">
        <v>21</v>
      </c>
      <c r="N77" s="108"/>
      <c r="O77" s="107" t="s">
        <v>21</v>
      </c>
      <c r="P77" s="115"/>
      <c r="Q77" s="110"/>
      <c r="R77" s="117" t="s">
        <v>273</v>
      </c>
      <c r="S77" s="108"/>
      <c r="T77" s="113" t="s">
        <v>126</v>
      </c>
      <c r="U77" s="115" t="s">
        <v>222</v>
      </c>
      <c r="V77" s="118" t="e">
        <f>VLOOKUP(F35,U78:V101,2,FALSE)</f>
        <v>#N/A</v>
      </c>
      <c r="W77" s="119" t="e">
        <f>V77&amp;X77</f>
        <v>#N/A</v>
      </c>
      <c r="X77" s="120" t="e">
        <f>VLOOKUP(H37,W78:X90,2,FALSE)</f>
        <v>#N/A</v>
      </c>
    </row>
    <row r="78" spans="2:24" s="104" customFormat="1" ht="11.25" hidden="1">
      <c r="B78" s="111" t="str">
        <f>$D$35&amp;13</f>
        <v>--①地域を選択--13</v>
      </c>
      <c r="C78" s="104" t="str">
        <f t="shared" si="0"/>
        <v/>
      </c>
      <c r="D78" s="104" t="str">
        <f t="shared" si="1"/>
        <v/>
      </c>
      <c r="E78" s="121" t="s">
        <v>95</v>
      </c>
      <c r="G78" s="104" t="str">
        <f t="shared" ref="G78:G141" si="2">H78&amp;I78</f>
        <v>（群馬県）1</v>
      </c>
      <c r="H78" s="121" t="s">
        <v>87</v>
      </c>
      <c r="I78" s="104">
        <f t="shared" ref="I78:I141" si="3">IF(H78=0,"",IF(H77=H78,I77+1,1))</f>
        <v>1</v>
      </c>
      <c r="J78" s="121" t="s">
        <v>127</v>
      </c>
      <c r="K78" s="108" t="s">
        <v>145</v>
      </c>
      <c r="L78" s="122" t="str">
        <f>M78&amp;N78</f>
        <v>国内1</v>
      </c>
      <c r="M78" s="122" t="s">
        <v>98</v>
      </c>
      <c r="N78" s="122">
        <f t="shared" ref="N78:N85" si="4">IF(M78=0,"",IF(M77=M78,N77+1,1))</f>
        <v>1</v>
      </c>
      <c r="O78" s="122" t="s">
        <v>100</v>
      </c>
      <c r="P78" s="115"/>
      <c r="Q78" s="110" t="str">
        <f>$D$31&amp;1</f>
        <v>国内1</v>
      </c>
      <c r="R78" s="108" t="str">
        <f>IF(ISERROR(VLOOKUP(Q78,$L$78:$O$127,4,FALSE)),"",VLOOKUP(Q78,$L$78:$O$127,4,FALSE))</f>
        <v>太陽誘電本社・営業所</v>
      </c>
      <c r="S78" s="108"/>
      <c r="T78" s="123" t="e">
        <f>VLOOKUP(F35,C66:D90,2,FALSE)</f>
        <v>#N/A</v>
      </c>
      <c r="U78" s="122" t="str">
        <f>J80</f>
        <v>黒沢病院付属ﾍﾙｽﾊﾟｰｸｸﾘﾆｯｸ</v>
      </c>
      <c r="V78" s="124" t="s">
        <v>221</v>
      </c>
      <c r="W78" s="125" t="str">
        <f>G67</f>
        <v>海外出向前（帯同含む）</v>
      </c>
      <c r="X78" s="124" t="s">
        <v>221</v>
      </c>
    </row>
    <row r="79" spans="2:24" s="104" customFormat="1" ht="11.25" hidden="1">
      <c r="B79" s="111" t="str">
        <f>$D$35&amp;14</f>
        <v>--①地域を選択--14</v>
      </c>
      <c r="C79" s="104" t="str">
        <f t="shared" si="0"/>
        <v/>
      </c>
      <c r="D79" s="104" t="str">
        <f t="shared" si="1"/>
        <v/>
      </c>
      <c r="E79" s="121" t="s">
        <v>96</v>
      </c>
      <c r="G79" s="104" t="str">
        <f t="shared" si="2"/>
        <v>（群馬県）2</v>
      </c>
      <c r="H79" s="121" t="s">
        <v>87</v>
      </c>
      <c r="I79" s="104">
        <f t="shared" si="3"/>
        <v>2</v>
      </c>
      <c r="J79" s="121" t="s">
        <v>128</v>
      </c>
      <c r="K79" s="108" t="s">
        <v>146</v>
      </c>
      <c r="L79" s="122" t="str">
        <f t="shared" ref="L79:L127" si="5">M79&amp;N79</f>
        <v>国内2</v>
      </c>
      <c r="M79" s="122" t="s">
        <v>98</v>
      </c>
      <c r="N79" s="122">
        <f t="shared" si="4"/>
        <v>2</v>
      </c>
      <c r="O79" s="122" t="s">
        <v>101</v>
      </c>
      <c r="P79" s="115"/>
      <c r="Q79" s="110" t="str">
        <f>$D$31&amp;2</f>
        <v>国内2</v>
      </c>
      <c r="R79" s="108" t="str">
        <f t="shared" ref="R79:R102" si="6">IF(ISERROR(VLOOKUP(Q79,$L$78:$O$127,4,FALSE)),"",VLOOKUP(Q79,$L$78:$O$127,4,FALSE))</f>
        <v>太陽誘電高崎GC</v>
      </c>
      <c r="S79" s="108"/>
      <c r="T79" s="108"/>
      <c r="U79" s="122" t="str">
        <f>J81</f>
        <v xml:space="preserve">日高病院 </v>
      </c>
      <c r="V79" s="126" t="s">
        <v>221</v>
      </c>
      <c r="W79" s="127" t="str">
        <f>G68</f>
        <v>一時帰国時（帯同含む）</v>
      </c>
      <c r="X79" s="126" t="s">
        <v>221</v>
      </c>
    </row>
    <row r="80" spans="2:24" s="104" customFormat="1" ht="11.25" hidden="1">
      <c r="B80" s="111" t="str">
        <f>$D$35&amp;15</f>
        <v>--①地域を選択--15</v>
      </c>
      <c r="C80" s="104" t="str">
        <f t="shared" si="0"/>
        <v/>
      </c>
      <c r="D80" s="104" t="str">
        <f t="shared" si="1"/>
        <v/>
      </c>
      <c r="E80" s="121" t="s">
        <v>97</v>
      </c>
      <c r="G80" s="104" t="str">
        <f t="shared" si="2"/>
        <v>（群馬県）3</v>
      </c>
      <c r="H80" s="121" t="s">
        <v>87</v>
      </c>
      <c r="I80" s="104">
        <f t="shared" si="3"/>
        <v>3</v>
      </c>
      <c r="J80" s="121" t="s">
        <v>203</v>
      </c>
      <c r="K80" s="108" t="s">
        <v>147</v>
      </c>
      <c r="L80" s="122" t="str">
        <f t="shared" si="5"/>
        <v>国内3</v>
      </c>
      <c r="M80" s="122" t="s">
        <v>98</v>
      </c>
      <c r="N80" s="122">
        <f t="shared" si="4"/>
        <v>3</v>
      </c>
      <c r="O80" s="122" t="s">
        <v>102</v>
      </c>
      <c r="P80" s="115"/>
      <c r="Q80" s="110" t="str">
        <f>$D$31&amp;3</f>
        <v>国内3</v>
      </c>
      <c r="R80" s="108" t="str">
        <f t="shared" si="6"/>
        <v>太陽誘電榛名工場</v>
      </c>
      <c r="S80" s="108"/>
      <c r="T80" s="108"/>
      <c r="U80" s="122" t="str">
        <f>J92</f>
        <v>角田病院</v>
      </c>
      <c r="V80" s="126" t="s">
        <v>221</v>
      </c>
      <c r="W80" s="127" t="str">
        <f>G69</f>
        <v>帰国後（帯同含む）</v>
      </c>
      <c r="X80" s="126" t="s">
        <v>221</v>
      </c>
    </row>
    <row r="81" spans="2:24" s="104" customFormat="1" ht="11.25" hidden="1">
      <c r="B81" s="111" t="str">
        <f>$D$35&amp;16</f>
        <v>--①地域を選択--16</v>
      </c>
      <c r="C81" s="104" t="str">
        <f t="shared" si="0"/>
        <v/>
      </c>
      <c r="D81" s="104" t="str">
        <f t="shared" si="1"/>
        <v/>
      </c>
      <c r="E81" s="121" t="s">
        <v>87</v>
      </c>
      <c r="G81" s="104" t="str">
        <f t="shared" si="2"/>
        <v>（群馬県）4</v>
      </c>
      <c r="H81" s="121" t="s">
        <v>87</v>
      </c>
      <c r="I81" s="104">
        <f t="shared" si="3"/>
        <v>4</v>
      </c>
      <c r="J81" s="121" t="s">
        <v>129</v>
      </c>
      <c r="K81" s="108" t="s">
        <v>148</v>
      </c>
      <c r="L81" s="122" t="str">
        <f t="shared" si="5"/>
        <v>国内4</v>
      </c>
      <c r="M81" s="122" t="s">
        <v>98</v>
      </c>
      <c r="N81" s="122">
        <f t="shared" si="4"/>
        <v>4</v>
      </c>
      <c r="O81" s="122" t="s">
        <v>103</v>
      </c>
      <c r="P81" s="115"/>
      <c r="Q81" s="110" t="str">
        <f>$D$31&amp;4</f>
        <v>国内4</v>
      </c>
      <c r="R81" s="108" t="str">
        <f t="shared" si="6"/>
        <v>太陽誘電中之条工場</v>
      </c>
      <c r="S81" s="108"/>
      <c r="T81" s="108"/>
      <c r="U81" s="122" t="str">
        <f>+J157</f>
        <v>茨城県メディカルセンター</v>
      </c>
      <c r="V81" s="126" t="s">
        <v>221</v>
      </c>
      <c r="W81" s="127"/>
      <c r="X81" s="126" t="s">
        <v>221</v>
      </c>
    </row>
    <row r="82" spans="2:24" s="104" customFormat="1" ht="11.25" hidden="1">
      <c r="B82" s="111" t="str">
        <f>$D$35&amp;17</f>
        <v>--①地域を選択--17</v>
      </c>
      <c r="C82" s="104" t="str">
        <f t="shared" si="0"/>
        <v/>
      </c>
      <c r="D82" s="104" t="str">
        <f t="shared" si="1"/>
        <v/>
      </c>
      <c r="E82" s="121" t="s">
        <v>89</v>
      </c>
      <c r="G82" s="104" t="str">
        <f t="shared" si="2"/>
        <v>（群馬県）5</v>
      </c>
      <c r="H82" s="121" t="s">
        <v>87</v>
      </c>
      <c r="I82" s="104">
        <f t="shared" si="3"/>
        <v>5</v>
      </c>
      <c r="J82" s="121" t="s">
        <v>130</v>
      </c>
      <c r="K82" s="108" t="s">
        <v>149</v>
      </c>
      <c r="L82" s="122" t="str">
        <f t="shared" si="5"/>
        <v>国内5</v>
      </c>
      <c r="M82" s="122" t="s">
        <v>98</v>
      </c>
      <c r="N82" s="122">
        <f t="shared" si="4"/>
        <v>5</v>
      </c>
      <c r="O82" s="122" t="s">
        <v>104</v>
      </c>
      <c r="P82" s="115"/>
      <c r="Q82" s="110" t="str">
        <f>$D$31&amp;5</f>
        <v>国内5</v>
      </c>
      <c r="R82" s="108" t="str">
        <f t="shared" si="6"/>
        <v>太陽誘電玉村工場</v>
      </c>
      <c r="S82" s="108"/>
      <c r="T82" s="108"/>
      <c r="U82" s="122" t="str">
        <f>+J150</f>
        <v>上越地域総合健康管理センター</v>
      </c>
      <c r="V82" s="126" t="s">
        <v>221</v>
      </c>
      <c r="W82" s="127"/>
      <c r="X82" s="126" t="s">
        <v>221</v>
      </c>
    </row>
    <row r="83" spans="2:24" s="104" customFormat="1" ht="11.25" hidden="1">
      <c r="B83" s="111" t="str">
        <f>$D$35&amp;18</f>
        <v>--①地域を選択--18</v>
      </c>
      <c r="C83" s="104" t="str">
        <f t="shared" si="0"/>
        <v/>
      </c>
      <c r="D83" s="104" t="str">
        <f t="shared" si="1"/>
        <v/>
      </c>
      <c r="E83" s="121" t="s">
        <v>90</v>
      </c>
      <c r="G83" s="104" t="str">
        <f t="shared" si="2"/>
        <v>（群馬県）6</v>
      </c>
      <c r="H83" s="121" t="s">
        <v>87</v>
      </c>
      <c r="I83" s="104">
        <f t="shared" si="3"/>
        <v>6</v>
      </c>
      <c r="J83" s="121" t="s">
        <v>131</v>
      </c>
      <c r="K83" s="108" t="s">
        <v>150</v>
      </c>
      <c r="L83" s="122" t="str">
        <f t="shared" si="5"/>
        <v>国内6</v>
      </c>
      <c r="M83" s="122" t="s">
        <v>98</v>
      </c>
      <c r="N83" s="122">
        <f t="shared" si="4"/>
        <v>6</v>
      </c>
      <c r="O83" s="122" t="s">
        <v>105</v>
      </c>
      <c r="P83" s="108"/>
      <c r="Q83" s="110" t="str">
        <f>$D$31&amp;6</f>
        <v>国内6</v>
      </c>
      <c r="R83" s="108" t="str">
        <f t="shared" si="6"/>
        <v>太陽誘電八幡原工場</v>
      </c>
      <c r="S83" s="108"/>
      <c r="T83" s="108"/>
      <c r="U83" s="122" t="str">
        <f t="shared" ref="U83:U85" si="7">+J151</f>
        <v>上越総合病院健診センター</v>
      </c>
      <c r="V83" s="126" t="s">
        <v>221</v>
      </c>
      <c r="W83" s="127"/>
      <c r="X83" s="126" t="s">
        <v>221</v>
      </c>
    </row>
    <row r="84" spans="2:24" s="104" customFormat="1" ht="11.25" hidden="1">
      <c r="B84" s="111" t="str">
        <f>$D$35&amp;19</f>
        <v>--①地域を選択--19</v>
      </c>
      <c r="C84" s="104" t="str">
        <f t="shared" si="0"/>
        <v/>
      </c>
      <c r="D84" s="104" t="str">
        <f t="shared" si="1"/>
        <v/>
      </c>
      <c r="E84" s="121" t="s">
        <v>91</v>
      </c>
      <c r="G84" s="104" t="str">
        <f t="shared" si="2"/>
        <v>（群馬県）7</v>
      </c>
      <c r="H84" s="121" t="s">
        <v>87</v>
      </c>
      <c r="I84" s="104">
        <f t="shared" si="3"/>
        <v>7</v>
      </c>
      <c r="J84" s="121" t="s">
        <v>132</v>
      </c>
      <c r="K84" s="108" t="s">
        <v>151</v>
      </c>
      <c r="L84" s="122" t="str">
        <f t="shared" si="5"/>
        <v>国内7</v>
      </c>
      <c r="M84" s="122" t="s">
        <v>98</v>
      </c>
      <c r="N84" s="122">
        <f t="shared" si="4"/>
        <v>7</v>
      </c>
      <c r="O84" s="122" t="s">
        <v>106</v>
      </c>
      <c r="P84" s="115"/>
      <c r="Q84" s="110" t="str">
        <f>$D$31&amp;7</f>
        <v>国内7</v>
      </c>
      <c r="R84" s="108" t="str">
        <f t="shared" si="6"/>
        <v>太陽誘電R&amp;Dセンター</v>
      </c>
      <c r="S84" s="108"/>
      <c r="T84" s="108"/>
      <c r="U84" s="122" t="str">
        <f t="shared" si="7"/>
        <v>新潟県労働衛生医学協会ｱｸｱｰﾚ長岡健康増進ｾﾝﾀｰ</v>
      </c>
      <c r="V84" s="126" t="s">
        <v>221</v>
      </c>
      <c r="W84" s="127"/>
      <c r="X84" s="126" t="s">
        <v>221</v>
      </c>
    </row>
    <row r="85" spans="2:24" s="104" customFormat="1" ht="11.25" hidden="1">
      <c r="B85" s="111" t="str">
        <f>$D$35&amp;20</f>
        <v>--①地域を選択--20</v>
      </c>
      <c r="C85" s="104" t="str">
        <f t="shared" si="0"/>
        <v/>
      </c>
      <c r="D85" s="104" t="str">
        <f t="shared" si="1"/>
        <v/>
      </c>
      <c r="E85" s="121" t="s">
        <v>88</v>
      </c>
      <c r="G85" s="104" t="str">
        <f t="shared" si="2"/>
        <v>（群馬県）8</v>
      </c>
      <c r="H85" s="121" t="s">
        <v>87</v>
      </c>
      <c r="I85" s="104">
        <f t="shared" si="3"/>
        <v>8</v>
      </c>
      <c r="J85" s="121" t="s">
        <v>133</v>
      </c>
      <c r="K85" s="108" t="s">
        <v>152</v>
      </c>
      <c r="L85" s="122" t="str">
        <f t="shared" si="5"/>
        <v>国内8</v>
      </c>
      <c r="M85" s="122" t="s">
        <v>98</v>
      </c>
      <c r="N85" s="122">
        <f t="shared" si="4"/>
        <v>8</v>
      </c>
      <c r="O85" s="122" t="s">
        <v>107</v>
      </c>
      <c r="P85" s="115"/>
      <c r="Q85" s="110" t="str">
        <f>$D$31&amp;8</f>
        <v>国内8</v>
      </c>
      <c r="R85" s="108" t="str">
        <f t="shared" si="6"/>
        <v>太陽誘電明石</v>
      </c>
      <c r="S85" s="108"/>
      <c r="T85" s="108"/>
      <c r="U85" s="122" t="str">
        <f t="shared" si="7"/>
        <v>新潟県労働衛生医学協会新潟健康増進ｾﾝﾀｰ</v>
      </c>
      <c r="V85" s="126" t="s">
        <v>221</v>
      </c>
      <c r="W85" s="127"/>
      <c r="X85" s="126" t="s">
        <v>221</v>
      </c>
    </row>
    <row r="86" spans="2:24" s="104" customFormat="1" ht="11.25" hidden="1">
      <c r="B86" s="111" t="str">
        <f>$D$35&amp;21</f>
        <v>--①地域を選択--21</v>
      </c>
      <c r="C86" s="104" t="str">
        <f t="shared" si="0"/>
        <v/>
      </c>
      <c r="D86" s="104" t="str">
        <f t="shared" si="1"/>
        <v/>
      </c>
      <c r="E86" s="121" t="s">
        <v>93</v>
      </c>
      <c r="G86" s="104" t="str">
        <f t="shared" si="2"/>
        <v>（群馬県）9</v>
      </c>
      <c r="H86" s="121" t="s">
        <v>87</v>
      </c>
      <c r="I86" s="104">
        <f t="shared" si="3"/>
        <v>9</v>
      </c>
      <c r="J86" s="121" t="s">
        <v>134</v>
      </c>
      <c r="K86" s="108" t="s">
        <v>153</v>
      </c>
      <c r="L86" s="122" t="str">
        <f t="shared" si="5"/>
        <v>国内9</v>
      </c>
      <c r="M86" s="122" t="s">
        <v>98</v>
      </c>
      <c r="N86" s="122">
        <f t="shared" ref="N86:N99" si="8">IF(M86=0,"",IF(M85=M86,N85+1,1))</f>
        <v>9</v>
      </c>
      <c r="O86" s="122" t="s">
        <v>114</v>
      </c>
      <c r="P86" s="115"/>
      <c r="Q86" s="110" t="str">
        <f>$D$31&amp;9</f>
        <v>国内9</v>
      </c>
      <c r="R86" s="108" t="str">
        <f t="shared" si="6"/>
        <v>太陽誘電労働組合</v>
      </c>
      <c r="S86" s="108"/>
      <c r="T86" s="108"/>
      <c r="U86" s="122"/>
      <c r="V86" s="126" t="s">
        <v>221</v>
      </c>
      <c r="W86" s="127"/>
      <c r="X86" s="126" t="s">
        <v>221</v>
      </c>
    </row>
    <row r="87" spans="2:24" s="104" customFormat="1" ht="11.25" hidden="1">
      <c r="B87" s="111" t="str">
        <f>$D$35&amp;22</f>
        <v>--①地域を選択--22</v>
      </c>
      <c r="C87" s="104" t="str">
        <f t="shared" si="0"/>
        <v/>
      </c>
      <c r="D87" s="104" t="str">
        <f t="shared" si="1"/>
        <v/>
      </c>
      <c r="E87" s="121" t="s">
        <v>92</v>
      </c>
      <c r="G87" s="104" t="str">
        <f t="shared" si="2"/>
        <v>（群馬県）10</v>
      </c>
      <c r="H87" s="121" t="s">
        <v>87</v>
      </c>
      <c r="I87" s="104">
        <f t="shared" si="3"/>
        <v>10</v>
      </c>
      <c r="J87" s="121" t="s">
        <v>135</v>
      </c>
      <c r="K87" s="108" t="s">
        <v>154</v>
      </c>
      <c r="L87" s="122" t="str">
        <f t="shared" si="5"/>
        <v>国内10</v>
      </c>
      <c r="M87" s="122" t="s">
        <v>98</v>
      </c>
      <c r="N87" s="122">
        <f t="shared" si="8"/>
        <v>10</v>
      </c>
      <c r="O87" s="122" t="s">
        <v>115</v>
      </c>
      <c r="P87" s="108"/>
      <c r="Q87" s="110" t="str">
        <f>$D$31&amp;10</f>
        <v>国内10</v>
      </c>
      <c r="R87" s="108" t="str">
        <f t="shared" si="6"/>
        <v>太陽誘電健康保険組合</v>
      </c>
      <c r="S87" s="108"/>
      <c r="T87" s="108"/>
      <c r="U87" s="122"/>
      <c r="V87" s="126" t="s">
        <v>221</v>
      </c>
      <c r="W87" s="127"/>
      <c r="X87" s="126" t="s">
        <v>221</v>
      </c>
    </row>
    <row r="88" spans="2:24" s="104" customFormat="1" ht="11.25" hidden="1">
      <c r="B88" s="111" t="str">
        <f>$D$35&amp;23</f>
        <v>--①地域を選択--23</v>
      </c>
      <c r="C88" s="104" t="str">
        <f t="shared" si="0"/>
        <v/>
      </c>
      <c r="D88" s="104" t="str">
        <f t="shared" si="1"/>
        <v/>
      </c>
      <c r="E88" s="121" t="s">
        <v>94</v>
      </c>
      <c r="G88" s="104" t="str">
        <f t="shared" si="2"/>
        <v>（群馬県）11</v>
      </c>
      <c r="H88" s="121" t="s">
        <v>87</v>
      </c>
      <c r="I88" s="104">
        <f t="shared" si="3"/>
        <v>11</v>
      </c>
      <c r="J88" s="121" t="s">
        <v>204</v>
      </c>
      <c r="K88" s="108" t="s">
        <v>155</v>
      </c>
      <c r="L88" s="122" t="str">
        <f t="shared" si="5"/>
        <v>国内11</v>
      </c>
      <c r="M88" s="122" t="s">
        <v>98</v>
      </c>
      <c r="N88" s="122">
        <f t="shared" si="8"/>
        <v>11</v>
      </c>
      <c r="O88" s="122" t="s">
        <v>206</v>
      </c>
      <c r="P88" s="108"/>
      <c r="Q88" s="110" t="str">
        <f>$D$31&amp;11</f>
        <v>国内11</v>
      </c>
      <c r="R88" s="108" t="str">
        <f t="shared" si="6"/>
        <v>太陽誘電ｹﾐｶﾙﾃｸﾉﾛｼﾞｰ</v>
      </c>
      <c r="S88" s="108"/>
      <c r="T88" s="108"/>
      <c r="U88" s="122"/>
      <c r="V88" s="126" t="s">
        <v>221</v>
      </c>
      <c r="W88" s="127"/>
      <c r="X88" s="126" t="s">
        <v>221</v>
      </c>
    </row>
    <row r="89" spans="2:24" s="104" customFormat="1" ht="11.25" hidden="1">
      <c r="B89" s="111" t="str">
        <f>$D$35&amp;24</f>
        <v>--①地域を選択--24</v>
      </c>
      <c r="C89" s="104" t="str">
        <f t="shared" si="0"/>
        <v/>
      </c>
      <c r="D89" s="104" t="str">
        <f t="shared" si="1"/>
        <v/>
      </c>
      <c r="E89" s="121" t="s">
        <v>223</v>
      </c>
      <c r="G89" s="104" t="str">
        <f t="shared" si="2"/>
        <v>（群馬県）12</v>
      </c>
      <c r="H89" s="121" t="s">
        <v>87</v>
      </c>
      <c r="I89" s="104">
        <f t="shared" si="3"/>
        <v>12</v>
      </c>
      <c r="J89" s="121" t="s">
        <v>136</v>
      </c>
      <c r="K89" s="108" t="s">
        <v>156</v>
      </c>
      <c r="L89" s="122" t="str">
        <f t="shared" si="5"/>
        <v>国内12</v>
      </c>
      <c r="M89" s="122" t="s">
        <v>98</v>
      </c>
      <c r="N89" s="122">
        <f t="shared" si="8"/>
        <v>12</v>
      </c>
      <c r="O89" s="122" t="s">
        <v>207</v>
      </c>
      <c r="P89" s="108"/>
      <c r="Q89" s="110" t="str">
        <f>$D$31&amp;12</f>
        <v>国内12</v>
      </c>
      <c r="R89" s="108" t="str">
        <f t="shared" si="6"/>
        <v>太陽誘電ﾃｸﾉｿﾘｭｰｼｮﾝｽﾞ</v>
      </c>
      <c r="S89" s="108"/>
      <c r="T89" s="108"/>
      <c r="U89" s="122"/>
      <c r="V89" s="126" t="s">
        <v>221</v>
      </c>
      <c r="W89" s="127"/>
      <c r="X89" s="126" t="s">
        <v>221</v>
      </c>
    </row>
    <row r="90" spans="2:24" s="104" customFormat="1" ht="11.25" hidden="1">
      <c r="B90" s="111" t="str">
        <f>$D$35&amp;25</f>
        <v>--①地域を選択--25</v>
      </c>
      <c r="C90" s="104" t="str">
        <f t="shared" si="0"/>
        <v/>
      </c>
      <c r="D90" s="104" t="str">
        <f t="shared" si="1"/>
        <v/>
      </c>
      <c r="E90" s="121" t="s">
        <v>96</v>
      </c>
      <c r="G90" s="104" t="str">
        <f t="shared" si="2"/>
        <v>（群馬県）13</v>
      </c>
      <c r="H90" s="121" t="s">
        <v>87</v>
      </c>
      <c r="I90" s="104">
        <f t="shared" si="3"/>
        <v>13</v>
      </c>
      <c r="J90" s="121" t="s">
        <v>137</v>
      </c>
      <c r="K90" s="108" t="s">
        <v>280</v>
      </c>
      <c r="L90" s="122" t="str">
        <f t="shared" si="5"/>
        <v>国内13</v>
      </c>
      <c r="M90" s="122" t="s">
        <v>98</v>
      </c>
      <c r="N90" s="122">
        <f t="shared" si="8"/>
        <v>13</v>
      </c>
      <c r="O90" s="122" t="s">
        <v>208</v>
      </c>
      <c r="P90" s="108"/>
      <c r="Q90" s="110" t="str">
        <f>$D$31&amp;13</f>
        <v>国内13</v>
      </c>
      <c r="R90" s="108" t="str">
        <f t="shared" si="6"/>
        <v>福島太陽誘電</v>
      </c>
      <c r="S90" s="108"/>
      <c r="T90" s="108"/>
      <c r="U90" s="122"/>
      <c r="V90" s="126" t="s">
        <v>221</v>
      </c>
      <c r="W90" s="127"/>
      <c r="X90" s="126" t="s">
        <v>221</v>
      </c>
    </row>
    <row r="91" spans="2:24" s="104" customFormat="1" ht="11.25" hidden="1">
      <c r="E91" s="121" t="s">
        <v>226</v>
      </c>
      <c r="G91" s="104" t="str">
        <f t="shared" si="2"/>
        <v>（群馬県）14</v>
      </c>
      <c r="H91" s="121" t="s">
        <v>87</v>
      </c>
      <c r="I91" s="104">
        <f t="shared" si="3"/>
        <v>14</v>
      </c>
      <c r="J91" s="121" t="s">
        <v>138</v>
      </c>
      <c r="K91" s="108" t="s">
        <v>157</v>
      </c>
      <c r="L91" s="122" t="str">
        <f t="shared" si="5"/>
        <v>国内14</v>
      </c>
      <c r="M91" s="122" t="s">
        <v>98</v>
      </c>
      <c r="N91" s="122">
        <f t="shared" si="8"/>
        <v>14</v>
      </c>
      <c r="O91" s="122" t="s">
        <v>99</v>
      </c>
      <c r="P91" s="108"/>
      <c r="Q91" s="110" t="str">
        <f>$D$31&amp;14</f>
        <v>国内14</v>
      </c>
      <c r="R91" s="108" t="str">
        <f t="shared" si="6"/>
        <v>新潟太陽誘電</v>
      </c>
      <c r="S91" s="108"/>
      <c r="T91" s="108"/>
      <c r="U91" s="122"/>
      <c r="V91" s="126" t="s">
        <v>221</v>
      </c>
    </row>
    <row r="92" spans="2:24" s="104" customFormat="1" ht="11.25" hidden="1">
      <c r="E92" s="121"/>
      <c r="G92" s="104" t="str">
        <f t="shared" si="2"/>
        <v>（群馬県）15</v>
      </c>
      <c r="H92" s="121" t="s">
        <v>87</v>
      </c>
      <c r="I92" s="104">
        <f t="shared" si="3"/>
        <v>15</v>
      </c>
      <c r="J92" s="121" t="s">
        <v>139</v>
      </c>
      <c r="K92" s="108" t="s">
        <v>158</v>
      </c>
      <c r="L92" s="122" t="str">
        <f t="shared" si="5"/>
        <v>国内15</v>
      </c>
      <c r="M92" s="122" t="s">
        <v>98</v>
      </c>
      <c r="N92" s="122">
        <f t="shared" si="8"/>
        <v>15</v>
      </c>
      <c r="O92" s="122" t="s">
        <v>108</v>
      </c>
      <c r="P92" s="108"/>
      <c r="Q92" s="110" t="str">
        <f>$D$31&amp;15</f>
        <v>国内15</v>
      </c>
      <c r="R92" s="108" t="str">
        <f t="shared" si="6"/>
        <v>太陽誘電ｴﾅｼﾞｰﾃﾞﾊﾞｲｽ</v>
      </c>
      <c r="S92" s="108"/>
      <c r="T92" s="108"/>
      <c r="U92" s="122"/>
      <c r="V92" s="126" t="s">
        <v>221</v>
      </c>
    </row>
    <row r="93" spans="2:24" s="104" customFormat="1" ht="11.25" hidden="1">
      <c r="E93" s="121"/>
      <c r="G93" s="104" t="str">
        <f t="shared" si="2"/>
        <v>（群馬県）16</v>
      </c>
      <c r="H93" s="121" t="s">
        <v>87</v>
      </c>
      <c r="I93" s="104">
        <f t="shared" si="3"/>
        <v>16</v>
      </c>
      <c r="J93" s="121" t="s">
        <v>140</v>
      </c>
      <c r="K93" s="108" t="s">
        <v>307</v>
      </c>
      <c r="L93" s="122" t="str">
        <f t="shared" si="5"/>
        <v>国内16</v>
      </c>
      <c r="M93" s="122" t="s">
        <v>98</v>
      </c>
      <c r="N93" s="122">
        <f t="shared" si="8"/>
        <v>16</v>
      </c>
      <c r="O93" s="122" t="s">
        <v>209</v>
      </c>
      <c r="P93" s="108"/>
      <c r="Q93" s="110" t="str">
        <f>$D$31&amp;16</f>
        <v>国内16</v>
      </c>
      <c r="R93" s="108" t="str">
        <f t="shared" si="6"/>
        <v>和歌山太陽誘電</v>
      </c>
      <c r="S93" s="108"/>
      <c r="T93" s="108"/>
      <c r="U93" s="122"/>
      <c r="V93" s="126" t="s">
        <v>221</v>
      </c>
    </row>
    <row r="94" spans="2:24" s="104" customFormat="1" ht="11.25" hidden="1">
      <c r="E94" s="121"/>
      <c r="G94" s="104" t="str">
        <f t="shared" si="2"/>
        <v>（群馬県）17</v>
      </c>
      <c r="H94" s="121" t="s">
        <v>87</v>
      </c>
      <c r="I94" s="104">
        <f t="shared" si="3"/>
        <v>17</v>
      </c>
      <c r="J94" s="121" t="s">
        <v>141</v>
      </c>
      <c r="K94" s="108" t="s">
        <v>159</v>
      </c>
      <c r="L94" s="122" t="str">
        <f t="shared" si="5"/>
        <v>国内17</v>
      </c>
      <c r="M94" s="122" t="s">
        <v>98</v>
      </c>
      <c r="N94" s="122">
        <f t="shared" si="8"/>
        <v>17</v>
      </c>
      <c r="O94" s="122" t="s">
        <v>109</v>
      </c>
      <c r="P94" s="108"/>
      <c r="Q94" s="110" t="str">
        <f>$D$31&amp;17</f>
        <v>国内17</v>
      </c>
      <c r="R94" s="108" t="str">
        <f t="shared" si="6"/>
        <v>太陽誘電ﾓﾊﾞｲﾙﾃｸﾉﾛｼﾞｰ</v>
      </c>
      <c r="S94" s="108"/>
      <c r="T94" s="108"/>
      <c r="U94" s="122"/>
      <c r="V94" s="126" t="s">
        <v>221</v>
      </c>
    </row>
    <row r="95" spans="2:24" s="104" customFormat="1" ht="11.25" hidden="1">
      <c r="E95" s="121"/>
      <c r="G95" s="104" t="str">
        <f t="shared" si="2"/>
        <v>（群馬県）18</v>
      </c>
      <c r="H95" s="121" t="s">
        <v>87</v>
      </c>
      <c r="I95" s="104">
        <f t="shared" si="3"/>
        <v>18</v>
      </c>
      <c r="J95" s="121" t="s">
        <v>142</v>
      </c>
      <c r="K95" s="108" t="s">
        <v>160</v>
      </c>
      <c r="L95" s="122" t="str">
        <f t="shared" si="5"/>
        <v>国内18</v>
      </c>
      <c r="M95" s="122" t="s">
        <v>98</v>
      </c>
      <c r="N95" s="122">
        <f t="shared" si="8"/>
        <v>18</v>
      </c>
      <c r="O95" s="122" t="s">
        <v>110</v>
      </c>
      <c r="P95" s="108"/>
      <c r="Q95" s="110" t="str">
        <f>$D$31&amp;18</f>
        <v>国内18</v>
      </c>
      <c r="R95" s="108" t="str">
        <f t="shared" si="6"/>
        <v>サンヴァーテックス</v>
      </c>
      <c r="S95" s="108"/>
      <c r="T95" s="108"/>
      <c r="U95" s="122"/>
      <c r="V95" s="126" t="s">
        <v>221</v>
      </c>
    </row>
    <row r="96" spans="2:24" s="104" customFormat="1" ht="11.25" hidden="1">
      <c r="E96" s="121"/>
      <c r="G96" s="104" t="str">
        <f t="shared" si="2"/>
        <v>（群馬県）19</v>
      </c>
      <c r="H96" s="121" t="s">
        <v>87</v>
      </c>
      <c r="I96" s="104">
        <f t="shared" si="3"/>
        <v>19</v>
      </c>
      <c r="J96" s="121" t="s">
        <v>143</v>
      </c>
      <c r="K96" s="108" t="s">
        <v>161</v>
      </c>
      <c r="L96" s="122" t="str">
        <f t="shared" si="5"/>
        <v>国内19</v>
      </c>
      <c r="M96" s="122" t="s">
        <v>98</v>
      </c>
      <c r="N96" s="122">
        <f t="shared" si="8"/>
        <v>19</v>
      </c>
      <c r="O96" s="122" t="s">
        <v>111</v>
      </c>
      <c r="P96" s="108"/>
      <c r="Q96" s="110" t="str">
        <f>$D$31&amp;19</f>
        <v>国内19</v>
      </c>
      <c r="R96" s="108" t="str">
        <f t="shared" si="6"/>
        <v>環境アシスト</v>
      </c>
      <c r="S96" s="108"/>
      <c r="T96" s="108"/>
      <c r="U96" s="122"/>
      <c r="V96" s="126" t="s">
        <v>221</v>
      </c>
    </row>
    <row r="97" spans="3:22" s="104" customFormat="1" ht="11.25" hidden="1">
      <c r="E97" s="121"/>
      <c r="G97" s="104" t="str">
        <f t="shared" si="2"/>
        <v>（群馬県）20</v>
      </c>
      <c r="H97" s="121" t="s">
        <v>87</v>
      </c>
      <c r="I97" s="104">
        <f t="shared" si="3"/>
        <v>20</v>
      </c>
      <c r="J97" s="121" t="s">
        <v>144</v>
      </c>
      <c r="K97" s="108" t="s">
        <v>162</v>
      </c>
      <c r="L97" s="122" t="str">
        <f t="shared" si="5"/>
        <v>国内20</v>
      </c>
      <c r="M97" s="122" t="s">
        <v>98</v>
      </c>
      <c r="N97" s="122">
        <f t="shared" si="8"/>
        <v>20</v>
      </c>
      <c r="O97" s="122" t="s">
        <v>118</v>
      </c>
      <c r="P97" s="115"/>
      <c r="Q97" s="110" t="str">
        <f>$D$31&amp;20</f>
        <v>国内20</v>
      </c>
      <c r="R97" s="108" t="str">
        <f t="shared" si="6"/>
        <v>その他の時は備考欄に記入</v>
      </c>
      <c r="S97" s="108"/>
      <c r="T97" s="108"/>
      <c r="U97" s="122"/>
      <c r="V97" s="126" t="s">
        <v>221</v>
      </c>
    </row>
    <row r="98" spans="3:22" s="104" customFormat="1" ht="11.25" hidden="1">
      <c r="E98" s="121"/>
      <c r="G98" s="104" t="str">
        <f t="shared" si="2"/>
        <v/>
      </c>
      <c r="H98" s="121"/>
      <c r="I98" s="104" t="str">
        <f t="shared" si="3"/>
        <v/>
      </c>
      <c r="J98" s="121"/>
      <c r="K98" s="108"/>
      <c r="L98" s="122" t="str">
        <f t="shared" si="5"/>
        <v/>
      </c>
      <c r="M98" s="122"/>
      <c r="N98" s="122" t="str">
        <f t="shared" si="8"/>
        <v/>
      </c>
      <c r="O98" s="122"/>
      <c r="P98" s="108"/>
      <c r="Q98" s="110" t="str">
        <f>$D$31&amp;21</f>
        <v>国内21</v>
      </c>
      <c r="R98" s="108" t="str">
        <f t="shared" si="6"/>
        <v/>
      </c>
      <c r="S98" s="108"/>
      <c r="T98" s="108"/>
      <c r="U98" s="122"/>
      <c r="V98" s="126" t="s">
        <v>221</v>
      </c>
    </row>
    <row r="99" spans="3:22" s="104" customFormat="1" ht="11.25" hidden="1">
      <c r="E99" s="121"/>
      <c r="G99" s="104" t="str">
        <f t="shared" si="2"/>
        <v/>
      </c>
      <c r="H99" s="121"/>
      <c r="I99" s="104" t="str">
        <f t="shared" si="3"/>
        <v/>
      </c>
      <c r="J99" s="121"/>
      <c r="K99" s="108"/>
      <c r="L99" s="122" t="str">
        <f t="shared" si="5"/>
        <v/>
      </c>
      <c r="M99" s="122"/>
      <c r="N99" s="122" t="str">
        <f t="shared" si="8"/>
        <v/>
      </c>
      <c r="O99" s="122"/>
      <c r="P99" s="108"/>
      <c r="Q99" s="110" t="str">
        <f>$D$31&amp;22</f>
        <v>国内22</v>
      </c>
      <c r="R99" s="108" t="str">
        <f t="shared" si="6"/>
        <v/>
      </c>
      <c r="S99" s="108"/>
      <c r="T99" s="108"/>
      <c r="U99" s="122"/>
      <c r="V99" s="126" t="s">
        <v>221</v>
      </c>
    </row>
    <row r="100" spans="3:22" s="104" customFormat="1" ht="11.25" hidden="1">
      <c r="C100" s="111"/>
      <c r="D100" s="111"/>
      <c r="E100" s="121"/>
      <c r="G100" s="104" t="str">
        <f t="shared" si="2"/>
        <v>（長野県）1</v>
      </c>
      <c r="H100" s="121" t="s">
        <v>88</v>
      </c>
      <c r="I100" s="104">
        <f t="shared" si="3"/>
        <v>1</v>
      </c>
      <c r="J100" s="121" t="s">
        <v>163</v>
      </c>
      <c r="K100" s="108" t="s">
        <v>168</v>
      </c>
      <c r="L100" s="122" t="str">
        <f t="shared" si="5"/>
        <v/>
      </c>
      <c r="M100" s="122"/>
      <c r="N100" s="122"/>
      <c r="O100" s="122"/>
      <c r="P100" s="108"/>
      <c r="Q100" s="110" t="str">
        <f>$D$31&amp;23</f>
        <v>国内23</v>
      </c>
      <c r="R100" s="108" t="str">
        <f t="shared" si="6"/>
        <v/>
      </c>
      <c r="S100" s="108"/>
      <c r="T100" s="108"/>
      <c r="U100" s="122"/>
      <c r="V100" s="126" t="s">
        <v>221</v>
      </c>
    </row>
    <row r="101" spans="3:22" s="104" customFormat="1" ht="11.25" hidden="1">
      <c r="E101" s="121"/>
      <c r="G101" s="104" t="str">
        <f t="shared" si="2"/>
        <v>（長野県）2</v>
      </c>
      <c r="H101" s="121" t="s">
        <v>88</v>
      </c>
      <c r="I101" s="104">
        <f t="shared" si="3"/>
        <v>2</v>
      </c>
      <c r="J101" s="121" t="s">
        <v>205</v>
      </c>
      <c r="K101" s="108" t="s">
        <v>242</v>
      </c>
      <c r="L101" s="122" t="str">
        <f t="shared" si="5"/>
        <v/>
      </c>
      <c r="M101" s="122"/>
      <c r="N101" s="122"/>
      <c r="O101" s="122"/>
      <c r="P101" s="108"/>
      <c r="Q101" s="110" t="str">
        <f>$D$31&amp;24</f>
        <v>国内24</v>
      </c>
      <c r="R101" s="108" t="str">
        <f t="shared" si="6"/>
        <v/>
      </c>
      <c r="S101" s="108"/>
      <c r="T101" s="108"/>
      <c r="U101" s="122"/>
      <c r="V101" s="126" t="s">
        <v>221</v>
      </c>
    </row>
    <row r="102" spans="3:22" s="104" customFormat="1" ht="11.25" hidden="1">
      <c r="E102" s="121"/>
      <c r="G102" s="104" t="str">
        <f t="shared" si="2"/>
        <v>（長野県）3</v>
      </c>
      <c r="H102" s="121" t="s">
        <v>88</v>
      </c>
      <c r="I102" s="104">
        <f t="shared" si="3"/>
        <v>3</v>
      </c>
      <c r="J102" s="121" t="s">
        <v>164</v>
      </c>
      <c r="K102" s="108" t="s">
        <v>169</v>
      </c>
      <c r="L102" s="122" t="str">
        <f t="shared" si="5"/>
        <v/>
      </c>
      <c r="M102" s="122"/>
      <c r="N102" s="122"/>
      <c r="O102" s="122"/>
      <c r="P102" s="108"/>
      <c r="Q102" s="110" t="str">
        <f>$D$31&amp;25</f>
        <v>国内25</v>
      </c>
      <c r="R102" s="108" t="str">
        <f t="shared" si="6"/>
        <v/>
      </c>
      <c r="S102" s="108"/>
      <c r="T102" s="108"/>
      <c r="U102" s="108"/>
    </row>
    <row r="103" spans="3:22" s="104" customFormat="1" ht="11.25" hidden="1">
      <c r="C103" s="111"/>
      <c r="D103" s="111"/>
      <c r="E103" s="121"/>
      <c r="G103" s="104" t="str">
        <f t="shared" si="2"/>
        <v>（長野県）4</v>
      </c>
      <c r="H103" s="121" t="s">
        <v>88</v>
      </c>
      <c r="I103" s="104">
        <f t="shared" si="3"/>
        <v>4</v>
      </c>
      <c r="J103" s="121" t="s">
        <v>165</v>
      </c>
      <c r="K103" s="108" t="s">
        <v>170</v>
      </c>
      <c r="L103" s="122" t="str">
        <f t="shared" si="5"/>
        <v>海外1</v>
      </c>
      <c r="M103" s="122" t="s">
        <v>112</v>
      </c>
      <c r="N103" s="122">
        <f>IF(M103=0,"",IF(M102=M103,N102+1,1))</f>
        <v>1</v>
      </c>
      <c r="O103" s="122" t="s">
        <v>113</v>
      </c>
      <c r="P103" s="108"/>
      <c r="Q103" s="110"/>
      <c r="R103" s="108"/>
      <c r="S103" s="108"/>
      <c r="T103" s="108"/>
      <c r="U103" s="108"/>
    </row>
    <row r="104" spans="3:22" s="104" customFormat="1" ht="11.25" hidden="1">
      <c r="E104" s="121"/>
      <c r="G104" s="104" t="str">
        <f t="shared" si="2"/>
        <v>（長野県）5</v>
      </c>
      <c r="H104" s="121" t="s">
        <v>88</v>
      </c>
      <c r="I104" s="104">
        <f t="shared" si="3"/>
        <v>5</v>
      </c>
      <c r="J104" s="121" t="s">
        <v>166</v>
      </c>
      <c r="K104" s="108" t="s">
        <v>171</v>
      </c>
      <c r="L104" s="122" t="str">
        <f t="shared" si="5"/>
        <v>海外2</v>
      </c>
      <c r="M104" s="122" t="s">
        <v>112</v>
      </c>
      <c r="N104" s="122">
        <f t="shared" ref="N104:N126" si="9">IF(M104=0,"",IF(M103=M104,N103+1,1))</f>
        <v>2</v>
      </c>
      <c r="O104" s="122" t="s">
        <v>255</v>
      </c>
      <c r="P104" s="108"/>
      <c r="Q104" s="110"/>
      <c r="R104" s="108"/>
      <c r="S104" s="108"/>
      <c r="T104" s="108"/>
      <c r="U104" s="108"/>
    </row>
    <row r="105" spans="3:22" s="104" customFormat="1" ht="11.25" hidden="1">
      <c r="E105" s="121"/>
      <c r="G105" s="104" t="str">
        <f t="shared" si="2"/>
        <v>（長野県）6</v>
      </c>
      <c r="H105" s="121" t="s">
        <v>88</v>
      </c>
      <c r="I105" s="104">
        <f t="shared" si="3"/>
        <v>6</v>
      </c>
      <c r="J105" s="121" t="s">
        <v>167</v>
      </c>
      <c r="K105" s="108" t="s">
        <v>172</v>
      </c>
      <c r="L105" s="122" t="str">
        <f t="shared" si="5"/>
        <v>海外3</v>
      </c>
      <c r="M105" s="122" t="s">
        <v>112</v>
      </c>
      <c r="N105" s="122">
        <f t="shared" si="9"/>
        <v>3</v>
      </c>
      <c r="O105" s="122" t="s">
        <v>256</v>
      </c>
      <c r="P105" s="108"/>
      <c r="Q105" s="110"/>
      <c r="R105" s="108"/>
      <c r="S105" s="108"/>
      <c r="T105" s="108"/>
      <c r="U105" s="108"/>
    </row>
    <row r="106" spans="3:22" s="104" customFormat="1" ht="11.25" hidden="1">
      <c r="E106" s="121"/>
      <c r="G106" s="104" t="str">
        <f t="shared" si="2"/>
        <v>（長野県）7</v>
      </c>
      <c r="H106" s="121" t="s">
        <v>88</v>
      </c>
      <c r="I106" s="104">
        <f t="shared" si="3"/>
        <v>7</v>
      </c>
      <c r="J106" s="121" t="s">
        <v>41</v>
      </c>
      <c r="K106" s="108" t="s">
        <v>173</v>
      </c>
      <c r="L106" s="122" t="str">
        <f t="shared" si="5"/>
        <v>海外4</v>
      </c>
      <c r="M106" s="122" t="s">
        <v>112</v>
      </c>
      <c r="N106" s="122">
        <f t="shared" si="9"/>
        <v>4</v>
      </c>
      <c r="O106" s="122" t="s">
        <v>257</v>
      </c>
      <c r="P106" s="108"/>
      <c r="Q106" s="110"/>
      <c r="R106" s="108"/>
      <c r="S106" s="108"/>
      <c r="T106" s="108"/>
      <c r="U106" s="108"/>
    </row>
    <row r="107" spans="3:22" s="104" customFormat="1" ht="11.25" hidden="1">
      <c r="E107" s="121"/>
      <c r="G107" s="104" t="str">
        <f t="shared" si="2"/>
        <v/>
      </c>
      <c r="H107" s="121"/>
      <c r="I107" s="104" t="str">
        <f t="shared" si="3"/>
        <v/>
      </c>
      <c r="J107" s="121"/>
      <c r="K107" s="108"/>
      <c r="L107" s="122" t="str">
        <f t="shared" si="5"/>
        <v>海外5</v>
      </c>
      <c r="M107" s="122" t="s">
        <v>112</v>
      </c>
      <c r="N107" s="122">
        <f t="shared" si="9"/>
        <v>5</v>
      </c>
      <c r="O107" s="122" t="s">
        <v>258</v>
      </c>
      <c r="P107" s="108"/>
      <c r="Q107" s="110"/>
      <c r="R107" s="108"/>
      <c r="S107" s="108"/>
      <c r="T107" s="108"/>
      <c r="U107" s="108"/>
    </row>
    <row r="108" spans="3:22" s="104" customFormat="1" ht="11.25" hidden="1">
      <c r="E108" s="121"/>
      <c r="G108" s="104" t="str">
        <f t="shared" si="2"/>
        <v/>
      </c>
      <c r="H108" s="121"/>
      <c r="I108" s="104" t="str">
        <f t="shared" si="3"/>
        <v/>
      </c>
      <c r="J108" s="121"/>
      <c r="K108" s="108"/>
      <c r="L108" s="122" t="str">
        <f t="shared" si="5"/>
        <v>海外6</v>
      </c>
      <c r="M108" s="122" t="s">
        <v>112</v>
      </c>
      <c r="N108" s="122">
        <f t="shared" si="9"/>
        <v>6</v>
      </c>
      <c r="O108" s="122" t="s">
        <v>259</v>
      </c>
      <c r="P108" s="108"/>
      <c r="Q108" s="110"/>
      <c r="R108" s="108"/>
      <c r="S108" s="108"/>
      <c r="T108" s="108"/>
      <c r="U108" s="108"/>
    </row>
    <row r="109" spans="3:22" s="104" customFormat="1" ht="11.25" hidden="1">
      <c r="E109" s="121"/>
      <c r="G109" s="104" t="str">
        <f t="shared" si="2"/>
        <v/>
      </c>
      <c r="H109" s="121"/>
      <c r="I109" s="104" t="str">
        <f t="shared" si="3"/>
        <v/>
      </c>
      <c r="J109" s="121"/>
      <c r="K109" s="108"/>
      <c r="L109" s="122" t="str">
        <f t="shared" si="5"/>
        <v>海外7</v>
      </c>
      <c r="M109" s="122" t="s">
        <v>112</v>
      </c>
      <c r="N109" s="122">
        <f t="shared" si="9"/>
        <v>7</v>
      </c>
      <c r="O109" s="122" t="s">
        <v>260</v>
      </c>
      <c r="P109" s="108"/>
      <c r="Q109" s="110"/>
      <c r="R109" s="108"/>
      <c r="S109" s="108"/>
      <c r="T109" s="108"/>
      <c r="U109" s="108"/>
    </row>
    <row r="110" spans="3:22" s="104" customFormat="1" ht="11.25" hidden="1">
      <c r="E110" s="121"/>
      <c r="G110" s="104" t="str">
        <f t="shared" si="2"/>
        <v>（埼玉県）1</v>
      </c>
      <c r="H110" s="121" t="s">
        <v>89</v>
      </c>
      <c r="I110" s="104">
        <f t="shared" si="3"/>
        <v>1</v>
      </c>
      <c r="J110" s="121" t="s">
        <v>174</v>
      </c>
      <c r="K110" s="108" t="s">
        <v>178</v>
      </c>
      <c r="L110" s="122" t="str">
        <f t="shared" si="5"/>
        <v>海外8</v>
      </c>
      <c r="M110" s="122" t="s">
        <v>112</v>
      </c>
      <c r="N110" s="122">
        <f t="shared" si="9"/>
        <v>8</v>
      </c>
      <c r="O110" s="122" t="s">
        <v>261</v>
      </c>
      <c r="P110" s="108"/>
      <c r="Q110" s="110"/>
      <c r="R110" s="108"/>
      <c r="S110" s="108"/>
      <c r="T110" s="108"/>
      <c r="U110" s="108"/>
    </row>
    <row r="111" spans="3:22" s="104" customFormat="1" ht="11.25" hidden="1">
      <c r="E111" s="121"/>
      <c r="G111" s="104" t="str">
        <f t="shared" si="2"/>
        <v>（埼玉県）2</v>
      </c>
      <c r="H111" s="121" t="s">
        <v>89</v>
      </c>
      <c r="I111" s="104">
        <f t="shared" si="3"/>
        <v>2</v>
      </c>
      <c r="J111" s="121" t="s">
        <v>175</v>
      </c>
      <c r="K111" s="108" t="s">
        <v>179</v>
      </c>
      <c r="L111" s="122" t="str">
        <f t="shared" si="5"/>
        <v>海外9</v>
      </c>
      <c r="M111" s="122" t="s">
        <v>112</v>
      </c>
      <c r="N111" s="122">
        <f t="shared" si="9"/>
        <v>9</v>
      </c>
      <c r="O111" s="122" t="s">
        <v>262</v>
      </c>
      <c r="P111" s="108"/>
      <c r="Q111" s="110"/>
      <c r="R111" s="108"/>
      <c r="S111" s="108"/>
      <c r="T111" s="108"/>
      <c r="U111" s="108"/>
    </row>
    <row r="112" spans="3:22" s="104" customFormat="1" ht="11.25" hidden="1">
      <c r="E112" s="121"/>
      <c r="G112" s="104" t="str">
        <f t="shared" si="2"/>
        <v>（埼玉県）3</v>
      </c>
      <c r="H112" s="121" t="s">
        <v>89</v>
      </c>
      <c r="I112" s="104">
        <f t="shared" si="3"/>
        <v>3</v>
      </c>
      <c r="J112" s="121" t="s">
        <v>176</v>
      </c>
      <c r="K112" s="108" t="s">
        <v>180</v>
      </c>
      <c r="L112" s="122" t="str">
        <f t="shared" si="5"/>
        <v>海外10</v>
      </c>
      <c r="M112" s="122" t="s">
        <v>112</v>
      </c>
      <c r="N112" s="122">
        <f t="shared" si="9"/>
        <v>10</v>
      </c>
      <c r="O112" s="122" t="s">
        <v>263</v>
      </c>
      <c r="P112" s="108"/>
      <c r="Q112" s="110"/>
      <c r="R112" s="108"/>
      <c r="S112" s="108"/>
      <c r="T112" s="108"/>
      <c r="U112" s="108"/>
    </row>
    <row r="113" spans="5:21" s="104" customFormat="1" ht="11.25" hidden="1">
      <c r="E113" s="121"/>
      <c r="G113" s="104" t="str">
        <f t="shared" si="2"/>
        <v>（埼玉県）4</v>
      </c>
      <c r="H113" s="121" t="s">
        <v>89</v>
      </c>
      <c r="I113" s="104">
        <f t="shared" si="3"/>
        <v>4</v>
      </c>
      <c r="J113" s="121" t="s">
        <v>177</v>
      </c>
      <c r="K113" s="108" t="s">
        <v>181</v>
      </c>
      <c r="L113" s="122" t="str">
        <f t="shared" si="5"/>
        <v>海外11</v>
      </c>
      <c r="M113" s="122" t="s">
        <v>112</v>
      </c>
      <c r="N113" s="122">
        <f t="shared" si="9"/>
        <v>11</v>
      </c>
      <c r="O113" s="122" t="s">
        <v>264</v>
      </c>
      <c r="P113" s="108"/>
      <c r="Q113" s="110"/>
      <c r="R113" s="108"/>
      <c r="S113" s="108"/>
      <c r="T113" s="108"/>
      <c r="U113" s="108"/>
    </row>
    <row r="114" spans="5:21" s="104" customFormat="1" ht="11.25" hidden="1">
      <c r="E114" s="121"/>
      <c r="G114" s="104" t="str">
        <f t="shared" si="2"/>
        <v/>
      </c>
      <c r="H114" s="121"/>
      <c r="I114" s="104" t="str">
        <f t="shared" si="3"/>
        <v/>
      </c>
      <c r="J114" s="121"/>
      <c r="K114" s="108"/>
      <c r="L114" s="122" t="str">
        <f t="shared" si="5"/>
        <v>海外12</v>
      </c>
      <c r="M114" s="122" t="s">
        <v>112</v>
      </c>
      <c r="N114" s="122">
        <f t="shared" si="9"/>
        <v>12</v>
      </c>
      <c r="O114" s="122" t="s">
        <v>265</v>
      </c>
      <c r="P114" s="108"/>
      <c r="Q114" s="110"/>
      <c r="R114" s="108"/>
      <c r="S114" s="108"/>
      <c r="T114" s="108"/>
      <c r="U114" s="108"/>
    </row>
    <row r="115" spans="5:21" s="104" customFormat="1" ht="11.25" hidden="1">
      <c r="E115" s="121"/>
      <c r="G115" s="104" t="str">
        <f t="shared" si="2"/>
        <v/>
      </c>
      <c r="H115" s="121"/>
      <c r="I115" s="104" t="str">
        <f t="shared" si="3"/>
        <v/>
      </c>
      <c r="J115" s="121"/>
      <c r="K115" s="108"/>
      <c r="L115" s="122" t="str">
        <f t="shared" si="5"/>
        <v>海外13</v>
      </c>
      <c r="M115" s="122" t="s">
        <v>112</v>
      </c>
      <c r="N115" s="122">
        <f t="shared" si="9"/>
        <v>13</v>
      </c>
      <c r="O115" s="122" t="s">
        <v>266</v>
      </c>
      <c r="P115" s="108"/>
      <c r="Q115" s="110"/>
      <c r="R115" s="108"/>
      <c r="S115" s="108"/>
      <c r="T115" s="108"/>
      <c r="U115" s="108"/>
    </row>
    <row r="116" spans="5:21" s="104" customFormat="1" ht="11.25" hidden="1">
      <c r="E116" s="121"/>
      <c r="G116" s="104" t="str">
        <f t="shared" si="2"/>
        <v/>
      </c>
      <c r="H116" s="121"/>
      <c r="I116" s="104" t="str">
        <f t="shared" si="3"/>
        <v/>
      </c>
      <c r="J116" s="121"/>
      <c r="K116" s="108"/>
      <c r="L116" s="122" t="str">
        <f t="shared" si="5"/>
        <v>海外14</v>
      </c>
      <c r="M116" s="122" t="s">
        <v>112</v>
      </c>
      <c r="N116" s="122">
        <f t="shared" si="9"/>
        <v>14</v>
      </c>
      <c r="O116" s="122" t="s">
        <v>267</v>
      </c>
      <c r="P116" s="108"/>
      <c r="Q116" s="110"/>
      <c r="R116" s="108"/>
      <c r="S116" s="108"/>
      <c r="T116" s="108"/>
      <c r="U116" s="108"/>
    </row>
    <row r="117" spans="5:21" s="104" customFormat="1" ht="11.25" hidden="1">
      <c r="E117" s="121"/>
      <c r="G117" s="104" t="str">
        <f t="shared" si="2"/>
        <v>（東京都）1</v>
      </c>
      <c r="H117" s="121" t="s">
        <v>90</v>
      </c>
      <c r="I117" s="104">
        <f t="shared" si="3"/>
        <v>1</v>
      </c>
      <c r="J117" s="121" t="s">
        <v>182</v>
      </c>
      <c r="K117" s="108" t="s">
        <v>184</v>
      </c>
      <c r="L117" s="122" t="str">
        <f t="shared" si="5"/>
        <v>海外15</v>
      </c>
      <c r="M117" s="122" t="s">
        <v>112</v>
      </c>
      <c r="N117" s="122">
        <f t="shared" si="9"/>
        <v>15</v>
      </c>
      <c r="O117" s="122" t="s">
        <v>268</v>
      </c>
      <c r="P117" s="115"/>
      <c r="Q117" s="110"/>
      <c r="R117" s="108"/>
      <c r="S117" s="108"/>
      <c r="T117" s="108"/>
      <c r="U117" s="108"/>
    </row>
    <row r="118" spans="5:21" s="104" customFormat="1" ht="11.25" hidden="1">
      <c r="E118" s="121"/>
      <c r="G118" s="104" t="str">
        <f t="shared" si="2"/>
        <v>（東京都）2</v>
      </c>
      <c r="H118" s="121" t="s">
        <v>90</v>
      </c>
      <c r="I118" s="104">
        <f t="shared" si="3"/>
        <v>2</v>
      </c>
      <c r="J118" s="121" t="s">
        <v>210</v>
      </c>
      <c r="K118" s="108" t="s">
        <v>185</v>
      </c>
      <c r="L118" s="122" t="str">
        <f t="shared" si="5"/>
        <v>海外16</v>
      </c>
      <c r="M118" s="122" t="s">
        <v>112</v>
      </c>
      <c r="N118" s="122">
        <f t="shared" si="9"/>
        <v>16</v>
      </c>
      <c r="O118" s="122" t="s">
        <v>269</v>
      </c>
      <c r="P118" s="115"/>
      <c r="Q118" s="110"/>
      <c r="R118" s="108"/>
      <c r="S118" s="108"/>
      <c r="T118" s="108"/>
      <c r="U118" s="108"/>
    </row>
    <row r="119" spans="5:21" s="104" customFormat="1" ht="11.25" hidden="1">
      <c r="G119" s="104" t="str">
        <f t="shared" si="2"/>
        <v>（東京都）3</v>
      </c>
      <c r="H119" s="121" t="s">
        <v>90</v>
      </c>
      <c r="I119" s="104">
        <f t="shared" si="3"/>
        <v>3</v>
      </c>
      <c r="J119" s="121" t="s">
        <v>183</v>
      </c>
      <c r="K119" s="108" t="s">
        <v>186</v>
      </c>
      <c r="L119" s="122" t="str">
        <f t="shared" si="5"/>
        <v>海外17</v>
      </c>
      <c r="M119" s="122" t="s">
        <v>112</v>
      </c>
      <c r="N119" s="122">
        <f t="shared" si="9"/>
        <v>17</v>
      </c>
      <c r="O119" s="122" t="s">
        <v>270</v>
      </c>
      <c r="P119" s="115"/>
      <c r="Q119" s="110"/>
      <c r="R119" s="108"/>
      <c r="S119" s="108"/>
      <c r="T119" s="108"/>
      <c r="U119" s="108"/>
    </row>
    <row r="120" spans="5:21" s="104" customFormat="1" ht="11.25" hidden="1">
      <c r="G120" s="104" t="str">
        <f t="shared" si="2"/>
        <v>（東京都）4</v>
      </c>
      <c r="H120" s="121" t="s">
        <v>90</v>
      </c>
      <c r="I120" s="104">
        <f t="shared" si="3"/>
        <v>4</v>
      </c>
      <c r="J120" s="121" t="s">
        <v>253</v>
      </c>
      <c r="K120" s="108" t="s">
        <v>254</v>
      </c>
      <c r="L120" s="122" t="str">
        <f t="shared" si="5"/>
        <v>海外18</v>
      </c>
      <c r="M120" s="122" t="s">
        <v>112</v>
      </c>
      <c r="N120" s="122">
        <f t="shared" si="9"/>
        <v>18</v>
      </c>
      <c r="O120" s="122" t="s">
        <v>271</v>
      </c>
      <c r="P120" s="108"/>
      <c r="Q120" s="110"/>
      <c r="R120" s="108"/>
      <c r="S120" s="108"/>
      <c r="T120" s="108"/>
      <c r="U120" s="108"/>
    </row>
    <row r="121" spans="5:21" s="104" customFormat="1" ht="11.25" hidden="1">
      <c r="G121" s="104" t="str">
        <f t="shared" si="2"/>
        <v/>
      </c>
      <c r="H121" s="121"/>
      <c r="I121" s="104" t="str">
        <f t="shared" si="3"/>
        <v/>
      </c>
      <c r="J121" s="121"/>
      <c r="K121" s="108"/>
      <c r="L121" s="122" t="str">
        <f t="shared" si="5"/>
        <v>海外19</v>
      </c>
      <c r="M121" s="122" t="s">
        <v>112</v>
      </c>
      <c r="N121" s="122">
        <f t="shared" si="9"/>
        <v>19</v>
      </c>
      <c r="O121" s="122" t="s">
        <v>272</v>
      </c>
      <c r="P121" s="108"/>
      <c r="Q121" s="110"/>
      <c r="R121" s="108"/>
      <c r="S121" s="108"/>
      <c r="T121" s="108"/>
      <c r="U121" s="108"/>
    </row>
    <row r="122" spans="5:21" s="104" customFormat="1" ht="11.25" hidden="1">
      <c r="G122" s="104" t="str">
        <f t="shared" si="2"/>
        <v/>
      </c>
      <c r="H122" s="121"/>
      <c r="I122" s="104" t="str">
        <f t="shared" si="3"/>
        <v/>
      </c>
      <c r="J122" s="121"/>
      <c r="K122" s="108"/>
      <c r="L122" s="122" t="str">
        <f t="shared" si="5"/>
        <v>海外20</v>
      </c>
      <c r="M122" s="122" t="s">
        <v>112</v>
      </c>
      <c r="N122" s="122">
        <f t="shared" si="9"/>
        <v>20</v>
      </c>
      <c r="O122" s="122" t="s">
        <v>118</v>
      </c>
      <c r="P122" s="108"/>
      <c r="Q122" s="110"/>
      <c r="R122" s="108"/>
      <c r="S122" s="108"/>
      <c r="T122" s="108"/>
      <c r="U122" s="108"/>
    </row>
    <row r="123" spans="5:21" s="104" customFormat="1" ht="11.25" hidden="1">
      <c r="G123" s="104" t="str">
        <f t="shared" si="2"/>
        <v/>
      </c>
      <c r="H123" s="121"/>
      <c r="I123" s="104" t="str">
        <f t="shared" si="3"/>
        <v/>
      </c>
      <c r="J123" s="121"/>
      <c r="K123" s="108"/>
      <c r="L123" s="122" t="str">
        <f t="shared" si="5"/>
        <v/>
      </c>
      <c r="M123" s="122"/>
      <c r="N123" s="122" t="str">
        <f t="shared" si="9"/>
        <v/>
      </c>
      <c r="O123" s="122"/>
      <c r="P123" s="108"/>
      <c r="Q123" s="110"/>
      <c r="R123" s="108"/>
      <c r="S123" s="108"/>
      <c r="T123" s="108"/>
      <c r="U123" s="108"/>
    </row>
    <row r="124" spans="5:21" s="104" customFormat="1" ht="11.25" hidden="1">
      <c r="G124" s="104" t="str">
        <f t="shared" si="2"/>
        <v>（神奈川県）1</v>
      </c>
      <c r="H124" s="121" t="s">
        <v>91</v>
      </c>
      <c r="I124" s="104">
        <f t="shared" si="3"/>
        <v>1</v>
      </c>
      <c r="J124" s="128" t="s">
        <v>237</v>
      </c>
      <c r="K124" s="129" t="s">
        <v>240</v>
      </c>
      <c r="L124" s="122" t="str">
        <f>M124&amp;N124</f>
        <v/>
      </c>
      <c r="M124" s="122"/>
      <c r="N124" s="122" t="str">
        <f>IF(M124=0,"",IF(M123=M124,N123+1,1))</f>
        <v/>
      </c>
      <c r="O124" s="122"/>
      <c r="P124" s="108"/>
      <c r="Q124" s="110"/>
      <c r="R124" s="108"/>
      <c r="S124" s="108"/>
      <c r="T124" s="108"/>
      <c r="U124" s="108"/>
    </row>
    <row r="125" spans="5:21" s="104" customFormat="1" ht="11.25" hidden="1">
      <c r="G125" s="104" t="str">
        <f t="shared" si="2"/>
        <v>（神奈川県）2</v>
      </c>
      <c r="H125" s="121" t="s">
        <v>91</v>
      </c>
      <c r="I125" s="104">
        <f t="shared" si="3"/>
        <v>2</v>
      </c>
      <c r="J125" s="128" t="s">
        <v>238</v>
      </c>
      <c r="K125" s="129" t="s">
        <v>240</v>
      </c>
      <c r="L125" s="122" t="str">
        <f t="shared" si="5"/>
        <v/>
      </c>
      <c r="M125" s="122"/>
      <c r="N125" s="122" t="str">
        <f t="shared" si="9"/>
        <v/>
      </c>
      <c r="O125" s="122"/>
      <c r="P125" s="108"/>
      <c r="Q125" s="110"/>
      <c r="R125" s="108"/>
      <c r="S125" s="108"/>
      <c r="T125" s="108"/>
      <c r="U125" s="108"/>
    </row>
    <row r="126" spans="5:21" s="104" customFormat="1" ht="11.25" hidden="1">
      <c r="G126" s="104" t="str">
        <f t="shared" si="2"/>
        <v>（神奈川県）3</v>
      </c>
      <c r="H126" s="121" t="s">
        <v>91</v>
      </c>
      <c r="I126" s="104">
        <f t="shared" si="3"/>
        <v>3</v>
      </c>
      <c r="J126" s="128" t="s">
        <v>239</v>
      </c>
      <c r="K126" s="129" t="s">
        <v>240</v>
      </c>
      <c r="L126" s="122" t="str">
        <f t="shared" si="5"/>
        <v/>
      </c>
      <c r="M126" s="122"/>
      <c r="N126" s="122" t="str">
        <f t="shared" si="9"/>
        <v/>
      </c>
      <c r="O126" s="122"/>
      <c r="P126" s="115"/>
      <c r="Q126" s="110"/>
      <c r="R126" s="108"/>
      <c r="S126" s="108"/>
      <c r="T126" s="108"/>
      <c r="U126" s="108"/>
    </row>
    <row r="127" spans="5:21" s="104" customFormat="1" ht="11.25" hidden="1">
      <c r="G127" s="104" t="str">
        <f t="shared" si="2"/>
        <v>（神奈川県）4</v>
      </c>
      <c r="H127" s="121" t="s">
        <v>91</v>
      </c>
      <c r="I127" s="104">
        <f t="shared" si="3"/>
        <v>4</v>
      </c>
      <c r="J127" s="128" t="s">
        <v>187</v>
      </c>
      <c r="K127" s="129" t="s">
        <v>234</v>
      </c>
      <c r="L127" s="122" t="str">
        <f t="shared" si="5"/>
        <v>その他1</v>
      </c>
      <c r="M127" s="122" t="s">
        <v>116</v>
      </c>
      <c r="N127" s="122">
        <v>1</v>
      </c>
      <c r="O127" s="122" t="s">
        <v>117</v>
      </c>
      <c r="P127" s="108"/>
      <c r="Q127" s="110"/>
      <c r="R127" s="108"/>
      <c r="S127" s="108"/>
      <c r="T127" s="108"/>
      <c r="U127" s="108"/>
    </row>
    <row r="128" spans="5:21" s="104" customFormat="1" ht="11.25" hidden="1">
      <c r="G128" s="104" t="str">
        <f t="shared" si="2"/>
        <v>（神奈川県）5</v>
      </c>
      <c r="H128" s="121" t="s">
        <v>91</v>
      </c>
      <c r="I128" s="104">
        <f t="shared" si="3"/>
        <v>5</v>
      </c>
      <c r="J128" s="128" t="s">
        <v>42</v>
      </c>
      <c r="K128" s="129" t="s">
        <v>235</v>
      </c>
      <c r="L128" s="108"/>
      <c r="M128" s="108"/>
      <c r="N128" s="108"/>
      <c r="O128" s="108"/>
      <c r="P128" s="108"/>
      <c r="Q128" s="110"/>
      <c r="R128" s="108"/>
      <c r="S128" s="108"/>
      <c r="T128" s="108"/>
      <c r="U128" s="108"/>
    </row>
    <row r="129" spans="7:21" s="104" customFormat="1" ht="11.25" hidden="1">
      <c r="G129" s="104" t="str">
        <f t="shared" si="2"/>
        <v>（神奈川県）6</v>
      </c>
      <c r="H129" s="121" t="s">
        <v>91</v>
      </c>
      <c r="I129" s="104">
        <f t="shared" si="3"/>
        <v>6</v>
      </c>
      <c r="J129" s="128" t="s">
        <v>236</v>
      </c>
      <c r="K129" s="129" t="s">
        <v>241</v>
      </c>
      <c r="L129" s="108"/>
      <c r="M129" s="108"/>
      <c r="N129" s="108"/>
      <c r="O129" s="108"/>
      <c r="P129" s="108"/>
      <c r="Q129" s="110"/>
      <c r="R129" s="108"/>
      <c r="S129" s="108"/>
      <c r="T129" s="108"/>
      <c r="U129" s="108"/>
    </row>
    <row r="130" spans="7:21" s="104" customFormat="1" ht="11.25" hidden="1">
      <c r="G130" s="104" t="str">
        <f t="shared" si="2"/>
        <v/>
      </c>
      <c r="H130" s="121"/>
      <c r="I130" s="104" t="str">
        <f t="shared" si="3"/>
        <v/>
      </c>
      <c r="J130" s="121"/>
      <c r="K130" s="108"/>
      <c r="L130" s="108"/>
      <c r="M130" s="108"/>
      <c r="N130" s="108"/>
      <c r="O130" s="108"/>
      <c r="P130" s="108"/>
      <c r="Q130" s="110"/>
      <c r="R130" s="108"/>
      <c r="S130" s="108"/>
      <c r="T130" s="108"/>
      <c r="U130" s="108"/>
    </row>
    <row r="131" spans="7:21" s="104" customFormat="1" ht="11.25" hidden="1">
      <c r="G131" s="104" t="str">
        <f t="shared" si="2"/>
        <v/>
      </c>
      <c r="H131" s="121"/>
      <c r="I131" s="104" t="str">
        <f t="shared" si="3"/>
        <v/>
      </c>
      <c r="J131" s="121"/>
      <c r="K131" s="108"/>
      <c r="L131" s="108"/>
      <c r="M131" s="108"/>
      <c r="N131" s="108"/>
      <c r="O131" s="108"/>
      <c r="P131" s="108"/>
      <c r="Q131" s="110"/>
      <c r="R131" s="108"/>
      <c r="S131" s="108"/>
      <c r="T131" s="108"/>
      <c r="U131" s="108"/>
    </row>
    <row r="132" spans="7:21" s="104" customFormat="1" ht="11.25" hidden="1">
      <c r="G132" s="104" t="str">
        <f t="shared" si="2"/>
        <v/>
      </c>
      <c r="H132" s="121"/>
      <c r="I132" s="104" t="str">
        <f t="shared" si="3"/>
        <v/>
      </c>
      <c r="J132" s="121"/>
      <c r="K132" s="108"/>
      <c r="L132" s="108"/>
      <c r="M132" s="108"/>
      <c r="N132" s="108"/>
      <c r="O132" s="108"/>
      <c r="P132" s="108"/>
      <c r="Q132" s="110"/>
      <c r="R132" s="108"/>
      <c r="S132" s="108"/>
      <c r="T132" s="108"/>
      <c r="U132" s="108"/>
    </row>
    <row r="133" spans="7:21" s="104" customFormat="1" ht="11.25" hidden="1">
      <c r="G133" s="104" t="str">
        <f t="shared" si="2"/>
        <v>（大阪府）1</v>
      </c>
      <c r="H133" s="121" t="s">
        <v>92</v>
      </c>
      <c r="I133" s="104">
        <f t="shared" si="3"/>
        <v>1</v>
      </c>
      <c r="J133" s="121" t="s">
        <v>188</v>
      </c>
      <c r="K133" s="108" t="s">
        <v>193</v>
      </c>
      <c r="L133" s="108"/>
      <c r="M133" s="108"/>
      <c r="N133" s="108"/>
      <c r="O133" s="108"/>
      <c r="P133" s="108"/>
      <c r="Q133" s="110"/>
      <c r="R133" s="108"/>
      <c r="S133" s="108"/>
      <c r="T133" s="108"/>
      <c r="U133" s="108"/>
    </row>
    <row r="134" spans="7:21" s="104" customFormat="1" ht="11.25" hidden="1">
      <c r="G134" s="104" t="str">
        <f t="shared" si="2"/>
        <v>（大阪府）2</v>
      </c>
      <c r="H134" s="121" t="s">
        <v>92</v>
      </c>
      <c r="I134" s="104">
        <f t="shared" si="3"/>
        <v>2</v>
      </c>
      <c r="J134" s="121" t="s">
        <v>189</v>
      </c>
      <c r="K134" s="108" t="s">
        <v>194</v>
      </c>
      <c r="L134" s="108"/>
      <c r="M134" s="108"/>
      <c r="N134" s="108"/>
      <c r="O134" s="108"/>
      <c r="P134" s="108"/>
      <c r="Q134" s="110"/>
      <c r="R134" s="108"/>
      <c r="S134" s="108"/>
      <c r="T134" s="108"/>
      <c r="U134" s="108"/>
    </row>
    <row r="135" spans="7:21" s="104" customFormat="1" ht="11.25" hidden="1">
      <c r="G135" s="104" t="str">
        <f t="shared" si="2"/>
        <v>（大阪府）3</v>
      </c>
      <c r="H135" s="121" t="s">
        <v>92</v>
      </c>
      <c r="I135" s="104">
        <f t="shared" si="3"/>
        <v>3</v>
      </c>
      <c r="J135" s="121" t="s">
        <v>190</v>
      </c>
      <c r="K135" s="108" t="s">
        <v>195</v>
      </c>
      <c r="L135" s="108"/>
      <c r="M135" s="108"/>
      <c r="N135" s="108"/>
      <c r="O135" s="108"/>
      <c r="P135" s="108"/>
      <c r="Q135" s="110"/>
      <c r="R135" s="108"/>
      <c r="S135" s="108"/>
      <c r="T135" s="108"/>
      <c r="U135" s="108"/>
    </row>
    <row r="136" spans="7:21" s="104" customFormat="1" ht="11.25" hidden="1">
      <c r="G136" s="104" t="str">
        <f t="shared" si="2"/>
        <v>（大阪府）4</v>
      </c>
      <c r="H136" s="121" t="s">
        <v>92</v>
      </c>
      <c r="I136" s="104">
        <f t="shared" si="3"/>
        <v>4</v>
      </c>
      <c r="J136" s="121" t="s">
        <v>191</v>
      </c>
      <c r="K136" s="108" t="s">
        <v>196</v>
      </c>
      <c r="L136" s="108"/>
      <c r="M136" s="108"/>
      <c r="N136" s="108"/>
      <c r="O136" s="108"/>
      <c r="P136" s="108"/>
      <c r="Q136" s="110"/>
      <c r="R136" s="108"/>
      <c r="S136" s="108"/>
      <c r="T136" s="108"/>
      <c r="U136" s="108"/>
    </row>
    <row r="137" spans="7:21" s="104" customFormat="1" ht="11.25" hidden="1">
      <c r="G137" s="104" t="str">
        <f t="shared" si="2"/>
        <v>（大阪府）5</v>
      </c>
      <c r="H137" s="121" t="s">
        <v>92</v>
      </c>
      <c r="I137" s="104">
        <f t="shared" si="3"/>
        <v>5</v>
      </c>
      <c r="J137" s="121" t="s">
        <v>192</v>
      </c>
      <c r="K137" s="108" t="s">
        <v>197</v>
      </c>
      <c r="L137" s="108"/>
      <c r="M137" s="108"/>
      <c r="N137" s="108"/>
      <c r="O137" s="108"/>
      <c r="P137" s="108"/>
      <c r="Q137" s="110"/>
      <c r="R137" s="108"/>
      <c r="S137" s="108"/>
      <c r="T137" s="108"/>
      <c r="U137" s="108"/>
    </row>
    <row r="138" spans="7:21" s="104" customFormat="1" ht="11.25" hidden="1">
      <c r="G138" s="104" t="str">
        <f t="shared" si="2"/>
        <v/>
      </c>
      <c r="H138" s="121"/>
      <c r="I138" s="104" t="str">
        <f t="shared" si="3"/>
        <v/>
      </c>
      <c r="J138" s="121"/>
      <c r="K138" s="108"/>
      <c r="L138" s="108"/>
      <c r="M138" s="108"/>
      <c r="N138" s="108"/>
      <c r="O138" s="108"/>
      <c r="P138" s="108"/>
      <c r="Q138" s="110"/>
      <c r="R138" s="108"/>
      <c r="S138" s="108"/>
      <c r="T138" s="108"/>
      <c r="U138" s="108"/>
    </row>
    <row r="139" spans="7:21" s="104" customFormat="1" ht="11.25" hidden="1">
      <c r="G139" s="104" t="str">
        <f t="shared" si="2"/>
        <v/>
      </c>
      <c r="H139" s="121"/>
      <c r="I139" s="104" t="str">
        <f t="shared" si="3"/>
        <v/>
      </c>
      <c r="J139" s="121"/>
      <c r="K139" s="108"/>
      <c r="L139" s="108"/>
      <c r="M139" s="108"/>
      <c r="N139" s="108"/>
      <c r="O139" s="108"/>
      <c r="P139" s="108"/>
      <c r="Q139" s="110"/>
      <c r="R139" s="108"/>
      <c r="S139" s="108"/>
      <c r="T139" s="108"/>
      <c r="U139" s="108"/>
    </row>
    <row r="140" spans="7:21" s="104" customFormat="1" ht="11.25" hidden="1">
      <c r="G140" s="104" t="str">
        <f t="shared" si="2"/>
        <v>（福岡県）1</v>
      </c>
      <c r="H140" s="121" t="s">
        <v>94</v>
      </c>
      <c r="I140" s="104">
        <f t="shared" si="3"/>
        <v>1</v>
      </c>
      <c r="J140" s="121" t="s">
        <v>198</v>
      </c>
      <c r="K140" s="108" t="s">
        <v>229</v>
      </c>
      <c r="L140" s="108"/>
      <c r="M140" s="108"/>
      <c r="N140" s="108"/>
      <c r="O140" s="108"/>
      <c r="P140" s="108"/>
      <c r="Q140" s="110"/>
      <c r="R140" s="108"/>
      <c r="S140" s="108"/>
      <c r="T140" s="108"/>
      <c r="U140" s="108"/>
    </row>
    <row r="141" spans="7:21" hidden="1">
      <c r="G141" s="104" t="str">
        <f t="shared" si="2"/>
        <v/>
      </c>
      <c r="H141" s="121"/>
      <c r="I141" s="104" t="str">
        <f t="shared" si="3"/>
        <v/>
      </c>
      <c r="J141" s="121"/>
      <c r="K141" s="108"/>
      <c r="L141" s="108"/>
      <c r="M141" s="108"/>
      <c r="N141" s="108"/>
      <c r="O141" s="108"/>
      <c r="P141" s="54"/>
      <c r="Q141" s="77"/>
    </row>
    <row r="142" spans="7:21" hidden="1">
      <c r="G142" s="104" t="str">
        <f t="shared" ref="G142:G166" si="10">H142&amp;I142</f>
        <v/>
      </c>
      <c r="H142" s="121"/>
      <c r="I142" s="104" t="str">
        <f t="shared" ref="I142:I166" si="11">IF(H142=0,"",IF(H141=H142,I141+1,1))</f>
        <v/>
      </c>
      <c r="J142" s="121"/>
      <c r="K142" s="108"/>
      <c r="L142" s="108"/>
      <c r="M142" s="108"/>
      <c r="N142" s="108"/>
      <c r="O142" s="108"/>
      <c r="P142" s="54"/>
      <c r="Q142" s="77"/>
    </row>
    <row r="143" spans="7:21" hidden="1">
      <c r="G143" s="104" t="str">
        <f t="shared" si="10"/>
        <v>（福島県）1</v>
      </c>
      <c r="H143" s="121" t="s">
        <v>96</v>
      </c>
      <c r="I143" s="104">
        <f t="shared" si="11"/>
        <v>1</v>
      </c>
      <c r="J143" s="121" t="s">
        <v>199</v>
      </c>
      <c r="K143" s="108" t="s">
        <v>230</v>
      </c>
      <c r="L143" s="108"/>
      <c r="M143" s="108"/>
      <c r="N143" s="108"/>
      <c r="P143" s="54"/>
      <c r="Q143" s="77"/>
    </row>
    <row r="144" spans="7:21" hidden="1">
      <c r="G144" s="104" t="str">
        <f t="shared" si="10"/>
        <v/>
      </c>
      <c r="H144" s="121"/>
      <c r="I144" s="104" t="str">
        <f t="shared" si="11"/>
        <v/>
      </c>
      <c r="J144" s="121"/>
      <c r="K144" s="108"/>
      <c r="L144" s="108"/>
      <c r="M144" s="108"/>
      <c r="N144" s="108"/>
      <c r="P144" s="54"/>
      <c r="Q144" s="77"/>
    </row>
    <row r="145" spans="7:17" hidden="1">
      <c r="G145" s="104" t="str">
        <f t="shared" si="10"/>
        <v/>
      </c>
      <c r="H145" s="121"/>
      <c r="I145" s="104" t="str">
        <f t="shared" si="11"/>
        <v/>
      </c>
      <c r="J145" s="121"/>
      <c r="K145" s="108"/>
      <c r="P145" s="54"/>
      <c r="Q145" s="77"/>
    </row>
    <row r="146" spans="7:17" hidden="1">
      <c r="G146" s="104" t="str">
        <f t="shared" si="10"/>
        <v/>
      </c>
      <c r="H146" s="121"/>
      <c r="I146" s="104" t="str">
        <f t="shared" si="11"/>
        <v/>
      </c>
      <c r="J146" s="121"/>
      <c r="K146" s="108"/>
      <c r="P146" s="54"/>
      <c r="Q146" s="77"/>
    </row>
    <row r="147" spans="7:17" hidden="1">
      <c r="G147" s="104" t="str">
        <f t="shared" si="10"/>
        <v>（宮城県）1</v>
      </c>
      <c r="H147" s="121" t="s">
        <v>95</v>
      </c>
      <c r="I147" s="104">
        <f t="shared" si="11"/>
        <v>1</v>
      </c>
      <c r="J147" s="121" t="s">
        <v>290</v>
      </c>
      <c r="K147" s="108" t="s">
        <v>231</v>
      </c>
      <c r="P147" s="54"/>
      <c r="Q147" s="77"/>
    </row>
    <row r="148" spans="7:17" hidden="1">
      <c r="G148" s="104" t="str">
        <f t="shared" si="10"/>
        <v/>
      </c>
      <c r="H148" s="121"/>
      <c r="I148" s="104" t="str">
        <f t="shared" si="11"/>
        <v/>
      </c>
      <c r="J148" s="121"/>
      <c r="K148" s="108"/>
      <c r="P148" s="54"/>
      <c r="Q148" s="77"/>
    </row>
    <row r="149" spans="7:17" hidden="1">
      <c r="G149" s="104" t="str">
        <f t="shared" si="10"/>
        <v/>
      </c>
      <c r="H149" s="121"/>
      <c r="I149" s="104" t="str">
        <f t="shared" si="11"/>
        <v/>
      </c>
      <c r="J149" s="121"/>
      <c r="K149" s="108"/>
      <c r="P149" s="54"/>
      <c r="Q149" s="77"/>
    </row>
    <row r="150" spans="7:17" hidden="1">
      <c r="G150" s="104" t="str">
        <f t="shared" si="10"/>
        <v>（新潟県）1</v>
      </c>
      <c r="H150" s="121" t="s">
        <v>97</v>
      </c>
      <c r="I150" s="104">
        <f t="shared" si="11"/>
        <v>1</v>
      </c>
      <c r="J150" s="121" t="s">
        <v>228</v>
      </c>
      <c r="K150" s="108" t="s">
        <v>232</v>
      </c>
      <c r="P150" s="54"/>
      <c r="Q150" s="77"/>
    </row>
    <row r="151" spans="7:17" hidden="1">
      <c r="G151" s="104" t="str">
        <f t="shared" si="10"/>
        <v>（新潟県）2</v>
      </c>
      <c r="H151" s="121" t="s">
        <v>97</v>
      </c>
      <c r="I151" s="104">
        <f t="shared" si="11"/>
        <v>2</v>
      </c>
      <c r="J151" s="121" t="s">
        <v>287</v>
      </c>
      <c r="K151" s="108" t="s">
        <v>288</v>
      </c>
      <c r="P151" s="54"/>
      <c r="Q151" s="77"/>
    </row>
    <row r="152" spans="7:17" hidden="1">
      <c r="G152" s="104" t="str">
        <f t="shared" si="10"/>
        <v>（新潟県）3</v>
      </c>
      <c r="H152" s="121" t="s">
        <v>97</v>
      </c>
      <c r="I152" s="104">
        <f t="shared" si="11"/>
        <v>3</v>
      </c>
      <c r="J152" s="121" t="s">
        <v>286</v>
      </c>
      <c r="K152" s="108" t="s">
        <v>285</v>
      </c>
      <c r="P152" s="54"/>
      <c r="Q152" s="77"/>
    </row>
    <row r="153" spans="7:17" hidden="1">
      <c r="G153" s="104" t="str">
        <f t="shared" si="10"/>
        <v>（新潟県）4</v>
      </c>
      <c r="H153" s="121" t="s">
        <v>97</v>
      </c>
      <c r="I153" s="104">
        <f t="shared" si="11"/>
        <v>4</v>
      </c>
      <c r="J153" s="121" t="s">
        <v>289</v>
      </c>
      <c r="K153" s="108" t="s">
        <v>243</v>
      </c>
      <c r="P153" s="54"/>
      <c r="Q153" s="77"/>
    </row>
    <row r="154" spans="7:17" hidden="1">
      <c r="G154" s="104" t="str">
        <f t="shared" si="10"/>
        <v>（新潟県）5</v>
      </c>
      <c r="H154" s="121" t="s">
        <v>97</v>
      </c>
      <c r="I154" s="104">
        <f t="shared" si="11"/>
        <v>5</v>
      </c>
      <c r="J154" s="121" t="s">
        <v>200</v>
      </c>
      <c r="K154" s="108" t="s">
        <v>233</v>
      </c>
      <c r="P154" s="54"/>
      <c r="Q154" s="77"/>
    </row>
    <row r="155" spans="7:17" hidden="1">
      <c r="G155" s="104" t="str">
        <f t="shared" si="10"/>
        <v/>
      </c>
      <c r="H155" s="121"/>
      <c r="I155" s="104" t="str">
        <f t="shared" si="11"/>
        <v/>
      </c>
      <c r="J155" s="121"/>
      <c r="K155" s="108"/>
      <c r="P155" s="54"/>
      <c r="Q155" s="77"/>
    </row>
    <row r="156" spans="7:17" hidden="1">
      <c r="G156" s="104" t="str">
        <f t="shared" si="10"/>
        <v/>
      </c>
      <c r="H156" s="121"/>
      <c r="I156" s="104" t="str">
        <f t="shared" si="11"/>
        <v/>
      </c>
      <c r="J156" s="121"/>
      <c r="K156" s="108"/>
      <c r="P156" s="54"/>
      <c r="Q156" s="77"/>
    </row>
    <row r="157" spans="7:17" hidden="1">
      <c r="G157" s="104" t="str">
        <f t="shared" si="10"/>
        <v>（茨城県）1</v>
      </c>
      <c r="H157" s="121" t="s">
        <v>225</v>
      </c>
      <c r="I157" s="104">
        <f t="shared" si="11"/>
        <v>1</v>
      </c>
      <c r="J157" s="121" t="s">
        <v>224</v>
      </c>
      <c r="K157" s="108" t="s">
        <v>284</v>
      </c>
      <c r="P157" s="54"/>
      <c r="Q157" s="77"/>
    </row>
    <row r="158" spans="7:17" hidden="1">
      <c r="G158" s="104" t="str">
        <f t="shared" si="10"/>
        <v/>
      </c>
      <c r="H158" s="121"/>
      <c r="I158" s="104" t="str">
        <f t="shared" si="11"/>
        <v/>
      </c>
      <c r="J158" s="121"/>
      <c r="K158" s="108"/>
      <c r="P158" s="54"/>
      <c r="Q158" s="77"/>
    </row>
    <row r="159" spans="7:17" hidden="1">
      <c r="G159" s="104" t="str">
        <f t="shared" si="10"/>
        <v/>
      </c>
      <c r="H159" s="121"/>
      <c r="I159" s="104" t="str">
        <f t="shared" si="11"/>
        <v/>
      </c>
      <c r="J159" s="121"/>
      <c r="K159" s="108"/>
      <c r="P159" s="54"/>
      <c r="Q159" s="77"/>
    </row>
    <row r="160" spans="7:17" hidden="1">
      <c r="G160" s="104" t="str">
        <f t="shared" si="10"/>
        <v/>
      </c>
      <c r="H160" s="121"/>
      <c r="I160" s="104" t="str">
        <f t="shared" si="11"/>
        <v/>
      </c>
      <c r="J160" s="121"/>
      <c r="K160" s="108"/>
      <c r="P160" s="54"/>
      <c r="Q160" s="77"/>
    </row>
    <row r="161" spans="7:17" hidden="1">
      <c r="G161" s="104" t="str">
        <f t="shared" si="10"/>
        <v>（和歌山県）1</v>
      </c>
      <c r="H161" s="121" t="s">
        <v>226</v>
      </c>
      <c r="I161" s="104">
        <f t="shared" si="11"/>
        <v>1</v>
      </c>
      <c r="J161" s="121" t="s">
        <v>227</v>
      </c>
      <c r="K161" s="108" t="s">
        <v>283</v>
      </c>
      <c r="P161" s="54"/>
      <c r="Q161" s="77"/>
    </row>
    <row r="162" spans="7:17" hidden="1">
      <c r="G162" s="104" t="str">
        <f t="shared" si="10"/>
        <v/>
      </c>
      <c r="H162" s="121"/>
      <c r="I162" s="104" t="str">
        <f t="shared" si="11"/>
        <v/>
      </c>
      <c r="J162" s="121"/>
      <c r="K162" s="108"/>
      <c r="P162" s="54"/>
      <c r="Q162" s="77"/>
    </row>
    <row r="163" spans="7:17" hidden="1">
      <c r="G163" s="104" t="str">
        <f t="shared" si="10"/>
        <v/>
      </c>
      <c r="H163" s="121"/>
      <c r="I163" s="104" t="str">
        <f t="shared" si="11"/>
        <v/>
      </c>
      <c r="J163" s="121"/>
      <c r="K163" s="108"/>
      <c r="P163" s="54"/>
      <c r="Q163" s="77"/>
    </row>
    <row r="164" spans="7:17" hidden="1">
      <c r="G164" s="104" t="str">
        <f t="shared" si="10"/>
        <v/>
      </c>
      <c r="H164" s="121"/>
      <c r="I164" s="104" t="str">
        <f t="shared" si="11"/>
        <v/>
      </c>
      <c r="J164" s="121"/>
      <c r="K164" s="108"/>
      <c r="P164" s="54"/>
      <c r="Q164" s="77"/>
    </row>
    <row r="165" spans="7:17" hidden="1">
      <c r="G165" s="104" t="str">
        <f t="shared" si="10"/>
        <v/>
      </c>
      <c r="H165" s="121"/>
      <c r="I165" s="104" t="str">
        <f t="shared" si="11"/>
        <v/>
      </c>
      <c r="J165" s="121"/>
      <c r="K165" s="108"/>
      <c r="P165" s="54"/>
      <c r="Q165" s="77"/>
    </row>
    <row r="166" spans="7:17" hidden="1">
      <c r="G166" s="104" t="str">
        <f t="shared" si="10"/>
        <v/>
      </c>
      <c r="H166" s="121"/>
      <c r="I166" s="104" t="str">
        <f t="shared" si="11"/>
        <v/>
      </c>
      <c r="J166" s="121"/>
      <c r="K166" s="108"/>
      <c r="P166" s="54"/>
      <c r="Q166" s="77"/>
    </row>
    <row r="167" spans="7:17" hidden="1">
      <c r="P167" s="54"/>
      <c r="Q167" s="77"/>
    </row>
    <row r="168" spans="7:17" hidden="1">
      <c r="P168" s="54"/>
      <c r="Q168" s="77"/>
    </row>
    <row r="169" spans="7:17" hidden="1">
      <c r="P169" s="54"/>
      <c r="Q169" s="77"/>
    </row>
    <row r="170" spans="7:17">
      <c r="P170" s="54"/>
      <c r="Q170" s="77"/>
    </row>
    <row r="171" spans="7:17">
      <c r="P171" s="54"/>
      <c r="Q171" s="77"/>
    </row>
    <row r="172" spans="7:17">
      <c r="P172" s="54"/>
      <c r="Q172" s="77"/>
    </row>
    <row r="173" spans="7:17">
      <c r="P173" s="54"/>
      <c r="Q173" s="77"/>
    </row>
    <row r="174" spans="7:17">
      <c r="P174" s="54"/>
      <c r="Q174" s="77"/>
    </row>
    <row r="175" spans="7:17">
      <c r="P175" s="54"/>
      <c r="Q175" s="77"/>
    </row>
  </sheetData>
  <sheetProtection algorithmName="SHA-512" hashValue="4gAO92emRAcEdRtAU0f1QVZEkxDF22Xk5p7ubBj5qPKdkW+bbDjeiLqCYNEfcpykQbwuNrRHfqpu7NZBNjDsOw==" saltValue="yADV1DyELEWkLqLkcRIAiQ==" spinCount="100000" sheet="1" objects="1" scenarios="1" selectLockedCells="1"/>
  <dataConsolidate/>
  <mergeCells count="50">
    <mergeCell ref="B7:J7"/>
    <mergeCell ref="C46:I46"/>
    <mergeCell ref="B44:C44"/>
    <mergeCell ref="D44:J44"/>
    <mergeCell ref="B33:B42"/>
    <mergeCell ref="C33:C34"/>
    <mergeCell ref="E33:G33"/>
    <mergeCell ref="D39:J39"/>
    <mergeCell ref="D40:J40"/>
    <mergeCell ref="D42:J42"/>
    <mergeCell ref="D41:J41"/>
    <mergeCell ref="D38:J38"/>
    <mergeCell ref="H37:J37"/>
    <mergeCell ref="H33:J33"/>
    <mergeCell ref="D36:J36"/>
    <mergeCell ref="D37:F37"/>
    <mergeCell ref="D35:E35"/>
    <mergeCell ref="F35:J35"/>
    <mergeCell ref="K18:M19"/>
    <mergeCell ref="D26:J26"/>
    <mergeCell ref="D20:E20"/>
    <mergeCell ref="I17:J17"/>
    <mergeCell ref="B18:I18"/>
    <mergeCell ref="B19:B27"/>
    <mergeCell ref="H19:J19"/>
    <mergeCell ref="B17:C17"/>
    <mergeCell ref="G22:H22"/>
    <mergeCell ref="F20:G20"/>
    <mergeCell ref="I21:J21"/>
    <mergeCell ref="D21:G21"/>
    <mergeCell ref="D19:E19"/>
    <mergeCell ref="F19:G19"/>
    <mergeCell ref="I20:J20"/>
    <mergeCell ref="D27:J27"/>
    <mergeCell ref="B1:J2"/>
    <mergeCell ref="B29:B31"/>
    <mergeCell ref="H29:J29"/>
    <mergeCell ref="I30:J30"/>
    <mergeCell ref="I31:J31"/>
    <mergeCell ref="D29:E29"/>
    <mergeCell ref="E31:G31"/>
    <mergeCell ref="D30:E30"/>
    <mergeCell ref="D23:J23"/>
    <mergeCell ref="D25:J25"/>
    <mergeCell ref="D24:J24"/>
    <mergeCell ref="F30:G30"/>
    <mergeCell ref="F29:G29"/>
    <mergeCell ref="B4:J4"/>
    <mergeCell ref="B3:J3"/>
    <mergeCell ref="B6:J6"/>
  </mergeCells>
  <phoneticPr fontId="2"/>
  <conditionalFormatting sqref="H37:J37">
    <cfRule type="cellIs" dxfId="1" priority="1" stopIfTrue="1" operator="equal">
      <formula>$G$70</formula>
    </cfRule>
  </conditionalFormatting>
  <conditionalFormatting sqref="J18">
    <cfRule type="cellIs" dxfId="0" priority="2" stopIfTrue="1" operator="equal">
      <formula>"いいえ"</formula>
    </cfRule>
  </conditionalFormatting>
  <dataValidations count="17">
    <dataValidation type="list" allowBlank="1" showInputMessage="1" showErrorMessage="1" sqref="D39:D41">
      <formula1>$E$65:$E$67</formula1>
    </dataValidation>
    <dataValidation type="list" allowBlank="1" showInputMessage="1" showErrorMessage="1" sqref="D38">
      <formula1>$F$65:$F$69</formula1>
    </dataValidation>
    <dataValidation type="list" allowBlank="1" showInputMessage="1" showErrorMessage="1" sqref="H37:J37">
      <formula1>$G$65:$G$70</formula1>
    </dataValidation>
    <dataValidation type="list" allowBlank="1" showInputMessage="1" showErrorMessage="1" sqref="D37:F37">
      <formula1>$H$65:$H$67</formula1>
    </dataValidation>
    <dataValidation type="list" allowBlank="1" showInputMessage="1" showErrorMessage="1" sqref="J22">
      <formula1>$I$65:$I$67</formula1>
    </dataValidation>
    <dataValidation type="list" allowBlank="1" showInputMessage="1" showErrorMessage="1" sqref="I20:J20">
      <formula1>$J$65:$J$67</formula1>
    </dataValidation>
    <dataValidation type="list" allowBlank="1" showInputMessage="1" showErrorMessage="1" sqref="J18">
      <formula1>$K$65:$K$67</formula1>
    </dataValidation>
    <dataValidation type="list" allowBlank="1" showInputMessage="1" showErrorMessage="1" sqref="F35">
      <formula1>$C$65:$C$90</formula1>
    </dataValidation>
    <dataValidation type="custom" imeMode="halfKatakana" allowBlank="1" showInputMessage="1" showErrorMessage="1" errorTitle="入力文字エラーです" error="全て半角ｶﾀｶﾅﾃﾞ入力して下さい｡" sqref="D29:G29">
      <formula1>LEN(D29)=LENB(D29)</formula1>
    </dataValidation>
    <dataValidation imeMode="off" allowBlank="1" showInputMessage="1" showErrorMessage="1" sqref="B17:C17 D23:J23 D26:J26 E22 G22:H22 I30:J31"/>
    <dataValidation type="list" allowBlank="1" showInputMessage="1" showErrorMessage="1" sqref="D35:E35">
      <formula1>$E$77:$E$94</formula1>
    </dataValidation>
    <dataValidation type="list" allowBlank="1" showInputMessage="1" showErrorMessage="1" sqref="D31">
      <formula1>$M$65:$M$68</formula1>
    </dataValidation>
    <dataValidation type="list" allowBlank="1" showInputMessage="1" showErrorMessage="1" sqref="E31:G31">
      <formula1>$R$77:$R$102</formula1>
    </dataValidation>
    <dataValidation allowBlank="1" showInputMessage="1" showErrorMessage="1" prompt="yyyy/m/d で入力" sqref="K17"/>
    <dataValidation type="custom" imeMode="halfKatakana" allowBlank="1" showInputMessage="1" showErrorMessage="1" errorTitle="入力文字エラーです" error="全て半角ｶﾀｶﾅで入力して下さい。" sqref="D19:G19">
      <formula1>LEN(D19)=LENB(D19)</formula1>
    </dataValidation>
    <dataValidation imeMode="off" allowBlank="1" showInputMessage="1" showErrorMessage="1" prompt="yyyy/m/d で入力" sqref="I17:J17 H33:J33 F34 H34 J34"/>
    <dataValidation imeMode="off" allowBlank="1" showInputMessage="1" showErrorMessage="1" prompt="yyyy/m/dで入力" sqref="D21:G21"/>
  </dataValidations>
  <hyperlinks>
    <hyperlink ref="H47" r:id="rId1"/>
  </hyperlinks>
  <printOptions horizontalCentered="1"/>
  <pageMargins left="0.6692913385826772" right="0.39370078740157483" top="0.43307086614173229" bottom="0.27559055118110237" header="0.27559055118110237" footer="0.19685039370078741"/>
  <pageSetup paperSize="9" scale="98" orientation="portrait" cellComments="asDisplayed" horizontalDpi="4294967293" r:id="rId2"/>
  <headerFooter alignWithMargins="0">
    <oddHeader>&amp;R&amp;9&amp;F</oddHead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T1" workbookViewId="0">
      <selection activeCell="I13" sqref="I13"/>
    </sheetView>
  </sheetViews>
  <sheetFormatPr defaultRowHeight="13.5"/>
  <cols>
    <col min="1" max="1" width="9" customWidth="1"/>
    <col min="9" max="9" width="10.5" bestFit="1" customWidth="1"/>
    <col min="12" max="12" width="11.625" bestFit="1" customWidth="1"/>
    <col min="15" max="15" width="16.875" customWidth="1"/>
    <col min="16" max="18" width="11.625" bestFit="1" customWidth="1"/>
    <col min="23" max="23" width="14.875" customWidth="1"/>
    <col min="24" max="24" width="14.5" customWidth="1"/>
    <col min="32" max="32" width="10.375" customWidth="1"/>
    <col min="33" max="33" width="10" customWidth="1"/>
    <col min="34" max="34" width="10.5" customWidth="1"/>
  </cols>
  <sheetData>
    <row r="1" spans="1:34" ht="13.5" customHeight="1">
      <c r="A1" s="240" t="s">
        <v>65</v>
      </c>
      <c r="B1" s="240"/>
      <c r="C1" s="240"/>
      <c r="D1" s="240"/>
      <c r="E1" s="240" t="s">
        <v>4</v>
      </c>
      <c r="F1" s="240"/>
      <c r="G1" s="240"/>
      <c r="H1" s="240"/>
      <c r="I1" s="240"/>
      <c r="J1" s="240"/>
      <c r="K1" s="240"/>
      <c r="L1" s="241" t="s">
        <v>78</v>
      </c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9"/>
      <c r="Y1" s="240" t="s">
        <v>79</v>
      </c>
      <c r="Z1" s="240"/>
      <c r="AA1" s="241" t="s">
        <v>76</v>
      </c>
      <c r="AB1" s="241"/>
      <c r="AC1" s="8" t="s">
        <v>83</v>
      </c>
      <c r="AD1" s="241" t="s">
        <v>81</v>
      </c>
      <c r="AE1" s="241"/>
      <c r="AF1" s="241" t="s">
        <v>80</v>
      </c>
      <c r="AG1" s="241"/>
      <c r="AH1" s="21"/>
    </row>
    <row r="2" spans="1:34">
      <c r="A2" s="4" t="s">
        <v>51</v>
      </c>
      <c r="B2" s="5" t="s">
        <v>66</v>
      </c>
      <c r="C2" s="5" t="s">
        <v>67</v>
      </c>
      <c r="D2" s="6" t="s">
        <v>63</v>
      </c>
      <c r="E2" s="5" t="s">
        <v>66</v>
      </c>
      <c r="F2" s="5" t="s">
        <v>67</v>
      </c>
      <c r="G2" s="6" t="s">
        <v>63</v>
      </c>
      <c r="H2" s="4" t="s">
        <v>54</v>
      </c>
      <c r="I2" s="7" t="s">
        <v>70</v>
      </c>
      <c r="J2" s="7" t="s">
        <v>71</v>
      </c>
      <c r="K2" s="7" t="s">
        <v>52</v>
      </c>
      <c r="L2" s="6" t="s">
        <v>125</v>
      </c>
      <c r="M2" s="6" t="s">
        <v>72</v>
      </c>
      <c r="N2" s="6" t="s">
        <v>124</v>
      </c>
      <c r="O2" s="4" t="s">
        <v>55</v>
      </c>
      <c r="P2" s="4" t="s">
        <v>56</v>
      </c>
      <c r="Q2" s="4" t="s">
        <v>57</v>
      </c>
      <c r="R2" s="4" t="s">
        <v>58</v>
      </c>
      <c r="S2" s="4" t="s">
        <v>53</v>
      </c>
      <c r="T2" s="15" t="s">
        <v>73</v>
      </c>
      <c r="U2" s="16" t="s">
        <v>30</v>
      </c>
      <c r="V2" s="4" t="s">
        <v>74</v>
      </c>
      <c r="W2" s="4" t="s">
        <v>75</v>
      </c>
      <c r="X2" s="4" t="s">
        <v>64</v>
      </c>
      <c r="Y2" s="10" t="s">
        <v>1</v>
      </c>
      <c r="Z2" s="10" t="s">
        <v>2</v>
      </c>
      <c r="AA2" s="6" t="s">
        <v>82</v>
      </c>
      <c r="AB2" s="6" t="s">
        <v>59</v>
      </c>
      <c r="AC2" s="7" t="s">
        <v>60</v>
      </c>
      <c r="AD2" s="6" t="s">
        <v>82</v>
      </c>
      <c r="AE2" s="6" t="s">
        <v>59</v>
      </c>
      <c r="AF2" s="7" t="s">
        <v>61</v>
      </c>
      <c r="AG2" s="6" t="s">
        <v>62</v>
      </c>
      <c r="AH2" s="22" t="s">
        <v>201</v>
      </c>
    </row>
    <row r="3" spans="1:34" s="19" customFormat="1" ht="21" customHeight="1">
      <c r="A3" s="18">
        <f>申込用!I30</f>
        <v>0</v>
      </c>
      <c r="B3" s="13">
        <f>IF(H3="家族",申込用!D30,申込用!D20)</f>
        <v>0</v>
      </c>
      <c r="C3" s="14">
        <f>申込用!F30</f>
        <v>0</v>
      </c>
      <c r="D3" s="13" t="str">
        <f>IF(H3="家族",申込用!D29&amp;" "&amp;申込用!F29,申込用!D19&amp;" "&amp;申込用!F19)</f>
        <v xml:space="preserve"> </v>
      </c>
      <c r="E3" s="13">
        <f>申込用!D20</f>
        <v>0</v>
      </c>
      <c r="F3" s="13">
        <f>申込用!F20</f>
        <v>0</v>
      </c>
      <c r="G3" s="13" t="str">
        <f>申込用!D19&amp;" "&amp;申込用!F19</f>
        <v xml:space="preserve"> </v>
      </c>
      <c r="H3" s="13" t="str">
        <f>申込用!J22</f>
        <v>--選択--</v>
      </c>
      <c r="I3" s="11">
        <f>申込用!D21</f>
        <v>0</v>
      </c>
      <c r="J3" s="18">
        <f>申込用!I21</f>
        <v>118</v>
      </c>
      <c r="K3" s="18" t="str">
        <f>申込用!I20</f>
        <v>--選択--</v>
      </c>
      <c r="L3" s="20" t="str">
        <f>IF(申込用!H33=0,"未",申込用!H33)</f>
        <v>未</v>
      </c>
      <c r="M3" s="13" t="str">
        <f>申込用!D37</f>
        <v>--選択--</v>
      </c>
      <c r="N3" s="13" t="str">
        <f>申込用!H37</f>
        <v>--選択--</v>
      </c>
      <c r="O3" s="13" t="str">
        <f>IF(申込用!D36=0,申込用!F35,申込用!D36)</f>
        <v>--②医療機関を選択--</v>
      </c>
      <c r="P3" s="20" t="str">
        <f>IF(申込用!F34="","",申込用!F34)</f>
        <v/>
      </c>
      <c r="Q3" s="20" t="str">
        <f>IF(申込用!H34="","",申込用!H34)</f>
        <v/>
      </c>
      <c r="R3" s="20" t="str">
        <f>IF(申込用!J34="","",申込用!J34)</f>
        <v/>
      </c>
      <c r="S3" s="13" t="str">
        <f>申込用!D38</f>
        <v>--選択--</v>
      </c>
      <c r="T3" s="13" t="str">
        <f>申込用!D39</f>
        <v>--選択--</v>
      </c>
      <c r="U3" s="13" t="str">
        <f>申込用!D40</f>
        <v>--選択--</v>
      </c>
      <c r="V3" s="13" t="str">
        <f>申込用!D41</f>
        <v>--選択--</v>
      </c>
      <c r="W3" s="13">
        <f>申込用!D42</f>
        <v>0</v>
      </c>
      <c r="X3" s="13">
        <f>IF(ISERROR(申込用!W77)=TRUE,申込用!D44,申込用!W77&amp;申込用!D44)</f>
        <v>0</v>
      </c>
      <c r="Y3" s="18">
        <f>申込用!E22</f>
        <v>0</v>
      </c>
      <c r="Z3" s="18">
        <f>申込用!G22</f>
        <v>0</v>
      </c>
      <c r="AA3" s="13">
        <f>申込用!D23</f>
        <v>0</v>
      </c>
      <c r="AB3" s="13">
        <f>申込用!D24</f>
        <v>0</v>
      </c>
      <c r="AC3" s="13">
        <f>申込用!D25</f>
        <v>0</v>
      </c>
      <c r="AD3" s="18">
        <f>申込用!D26</f>
        <v>0</v>
      </c>
      <c r="AE3" s="13" t="str">
        <f>申込用!D27</f>
        <v>（自宅住所と異なる場合に記入）</v>
      </c>
      <c r="AF3" s="14" t="str">
        <f>申込用!E31</f>
        <v>--所属事業所を選択--</v>
      </c>
      <c r="AG3" s="18">
        <f>申込用!I31</f>
        <v>0</v>
      </c>
      <c r="AH3" s="18" t="str">
        <f>IF(ISERROR(申込用!T78=TRUE),"",申込用!T78)</f>
        <v/>
      </c>
    </row>
    <row r="4" spans="1:34">
      <c r="B4" s="3"/>
      <c r="C4" s="3"/>
    </row>
    <row r="8" spans="1:34">
      <c r="AA8" s="12"/>
      <c r="AB8" s="12"/>
    </row>
  </sheetData>
  <sheetProtection algorithmName="SHA-512" hashValue="NlE59k9L8VGZUzqEvjAGX8vRyBtOezI0MOYYk6OOGhMbJp+kC1tt7dQaon9evaanOaQ7FnZfQ4KbVS92a9RlSg==" saltValue="ws5AGYONsHHi8QK9ohNUWw==" spinCount="100000" sheet="1" objects="1" scenarios="1"/>
  <mergeCells count="7">
    <mergeCell ref="A1:D1"/>
    <mergeCell ref="E1:K1"/>
    <mergeCell ref="L1:W1"/>
    <mergeCell ref="AF1:AG1"/>
    <mergeCell ref="AA1:AB1"/>
    <mergeCell ref="AD1:AE1"/>
    <mergeCell ref="Y1:Z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6"/>
  <sheetViews>
    <sheetView showGridLines="0" view="pageBreakPreview" zoomScaleNormal="100" zoomScaleSheetLayoutView="100" workbookViewId="0">
      <pane ySplit="2" topLeftCell="A3" activePane="bottomLeft" state="frozen"/>
      <selection activeCell="F24" sqref="F24"/>
      <selection pane="bottomLeft" activeCell="B24" sqref="B24:I24"/>
    </sheetView>
  </sheetViews>
  <sheetFormatPr defaultColWidth="9" defaultRowHeight="13.5"/>
  <cols>
    <col min="1" max="1" width="2.75" style="27" customWidth="1"/>
    <col min="2" max="2" width="4.125" style="27" customWidth="1"/>
    <col min="3" max="3" width="15.625" style="27" customWidth="1"/>
    <col min="4" max="4" width="10.375" style="27" customWidth="1"/>
    <col min="5" max="5" width="9.625" style="27" customWidth="1"/>
    <col min="6" max="6" width="10.375" style="27" customWidth="1"/>
    <col min="7" max="7" width="10.5" style="27" customWidth="1"/>
    <col min="8" max="8" width="10.375" style="27" customWidth="1"/>
    <col min="9" max="9" width="9.625" style="27" customWidth="1"/>
    <col min="10" max="10" width="10.375" style="27" customWidth="1"/>
    <col min="11" max="12" width="2.75" style="27" customWidth="1"/>
    <col min="13" max="13" width="9.25" style="27" customWidth="1"/>
    <col min="14" max="14" width="8" style="27" customWidth="1"/>
    <col min="15" max="17" width="2.75" style="27" customWidth="1"/>
    <col min="18" max="16384" width="9" style="27"/>
  </cols>
  <sheetData>
    <row r="1" spans="2:15" ht="21.75" customHeight="1">
      <c r="B1" s="242" t="s">
        <v>282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4"/>
      <c r="O1" s="54"/>
    </row>
    <row r="2" spans="2:15" ht="21.75" customHeight="1" thickBot="1">
      <c r="B2" s="245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</row>
    <row r="3" spans="2:15" s="71" customFormat="1" ht="17.25" customHeight="1">
      <c r="B3" s="29" t="s">
        <v>295</v>
      </c>
    </row>
    <row r="4" spans="2:15" s="71" customFormat="1" ht="42" customHeight="1">
      <c r="B4" s="301" t="s">
        <v>296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spans="2:15" s="71" customFormat="1" ht="30" customHeight="1">
      <c r="B5" s="301" t="s">
        <v>297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2:15" s="71" customFormat="1" ht="13.5" hidden="1" customHeight="1">
      <c r="B6" s="72"/>
    </row>
    <row r="7" spans="2:15" s="71" customFormat="1" ht="13.5" hidden="1" customHeight="1">
      <c r="B7" s="72"/>
    </row>
    <row r="8" spans="2:15" s="71" customFormat="1" ht="13.5" customHeight="1">
      <c r="B8" s="29" t="s">
        <v>298</v>
      </c>
    </row>
    <row r="9" spans="2:15" s="71" customFormat="1" ht="13.5" hidden="1" customHeight="1">
      <c r="B9" s="73"/>
    </row>
    <row r="10" spans="2:15" s="71" customFormat="1" ht="13.5" customHeight="1">
      <c r="B10" s="73" t="s">
        <v>244</v>
      </c>
    </row>
    <row r="11" spans="2:15" s="71" customFormat="1">
      <c r="B11" s="73" t="s">
        <v>299</v>
      </c>
    </row>
    <row r="12" spans="2:15" s="71" customFormat="1" ht="12" hidden="1">
      <c r="B12" s="73"/>
    </row>
    <row r="13" spans="2:15" s="71" customFormat="1" ht="12">
      <c r="B13" s="73"/>
      <c r="C13" s="72" t="s">
        <v>245</v>
      </c>
      <c r="E13" s="71" t="s">
        <v>246</v>
      </c>
    </row>
    <row r="14" spans="2:15" s="71" customFormat="1">
      <c r="B14" s="73" t="s">
        <v>278</v>
      </c>
    </row>
    <row r="15" spans="2:15" s="71" customFormat="1" ht="12">
      <c r="B15" s="73"/>
      <c r="C15" s="72" t="s">
        <v>247</v>
      </c>
      <c r="E15" s="71" t="s">
        <v>252</v>
      </c>
    </row>
    <row r="16" spans="2:15" s="71" customFormat="1">
      <c r="B16" s="73" t="s">
        <v>300</v>
      </c>
    </row>
    <row r="17" spans="2:13" s="71" customFormat="1" ht="20.25" customHeight="1">
      <c r="B17" s="29" t="s">
        <v>301</v>
      </c>
    </row>
    <row r="18" spans="2:13" ht="16.5" customHeight="1">
      <c r="B18" s="28"/>
    </row>
    <row r="19" spans="2:13" ht="16.5" customHeight="1">
      <c r="B19" s="28"/>
    </row>
    <row r="20" spans="2:13" ht="16.5" customHeight="1">
      <c r="B20" s="28"/>
    </row>
    <row r="21" spans="2:13" ht="16.5" customHeight="1">
      <c r="B21" s="28"/>
    </row>
    <row r="22" spans="2:13" ht="8.25" customHeight="1" thickBot="1">
      <c r="B22" s="29"/>
    </row>
    <row r="23" spans="2:13" ht="24.75" thickBot="1">
      <c r="B23" s="250">
        <v>2017</v>
      </c>
      <c r="C23" s="250"/>
      <c r="D23" s="30" t="s">
        <v>20</v>
      </c>
      <c r="E23" s="31"/>
      <c r="F23" s="31"/>
      <c r="G23" s="31"/>
      <c r="H23" s="32" t="s">
        <v>211</v>
      </c>
      <c r="I23" s="251"/>
      <c r="J23" s="252"/>
    </row>
    <row r="24" spans="2:13" ht="27.75" customHeight="1" thickBot="1">
      <c r="B24" s="253" t="s">
        <v>281</v>
      </c>
      <c r="C24" s="254"/>
      <c r="D24" s="254"/>
      <c r="E24" s="254"/>
      <c r="F24" s="254"/>
      <c r="G24" s="254"/>
      <c r="H24" s="254"/>
      <c r="I24" s="255"/>
      <c r="J24" s="33"/>
    </row>
    <row r="25" spans="2:13" ht="13.5" customHeight="1">
      <c r="B25" s="256" t="s">
        <v>4</v>
      </c>
      <c r="C25" s="34" t="s">
        <v>212</v>
      </c>
      <c r="D25" s="259"/>
      <c r="E25" s="260"/>
      <c r="F25" s="260"/>
      <c r="G25" s="261"/>
      <c r="H25" s="262"/>
      <c r="I25" s="262"/>
      <c r="J25" s="263"/>
      <c r="M25" s="28"/>
    </row>
    <row r="26" spans="2:13" ht="25.5" customHeight="1">
      <c r="B26" s="257"/>
      <c r="C26" s="35" t="s">
        <v>39</v>
      </c>
      <c r="D26" s="264"/>
      <c r="E26" s="265"/>
      <c r="F26" s="265"/>
      <c r="G26" s="266"/>
      <c r="H26" s="36" t="s">
        <v>3</v>
      </c>
      <c r="I26" s="267"/>
      <c r="J26" s="268"/>
      <c r="M26" s="28"/>
    </row>
    <row r="27" spans="2:13" ht="25.5" customHeight="1">
      <c r="B27" s="257"/>
      <c r="C27" s="37" t="s">
        <v>22</v>
      </c>
      <c r="D27" s="269"/>
      <c r="E27" s="270"/>
      <c r="F27" s="270"/>
      <c r="G27" s="271"/>
      <c r="H27" s="38" t="s">
        <v>220</v>
      </c>
      <c r="I27" s="187"/>
      <c r="J27" s="188"/>
      <c r="M27" s="28"/>
    </row>
    <row r="28" spans="2:13" ht="25.5" customHeight="1">
      <c r="B28" s="257"/>
      <c r="C28" s="39" t="s">
        <v>23</v>
      </c>
      <c r="D28" s="36" t="s">
        <v>1</v>
      </c>
      <c r="E28" s="40"/>
      <c r="F28" s="36" t="s">
        <v>2</v>
      </c>
      <c r="G28" s="272"/>
      <c r="H28" s="273"/>
      <c r="I28" s="41" t="s">
        <v>12</v>
      </c>
      <c r="J28" s="42"/>
    </row>
    <row r="29" spans="2:13">
      <c r="B29" s="257"/>
      <c r="C29" s="43" t="s">
        <v>13</v>
      </c>
      <c r="D29" s="274"/>
      <c r="E29" s="274"/>
      <c r="F29" s="274"/>
      <c r="G29" s="274"/>
      <c r="H29" s="274"/>
      <c r="I29" s="274"/>
      <c r="J29" s="275"/>
    </row>
    <row r="30" spans="2:13" ht="39" customHeight="1">
      <c r="B30" s="257"/>
      <c r="C30" s="35" t="s">
        <v>5</v>
      </c>
      <c r="D30" s="297"/>
      <c r="E30" s="297"/>
      <c r="F30" s="297"/>
      <c r="G30" s="297"/>
      <c r="H30" s="297"/>
      <c r="I30" s="297"/>
      <c r="J30" s="298"/>
    </row>
    <row r="31" spans="2:13" ht="25.5" customHeight="1">
      <c r="B31" s="257"/>
      <c r="C31" s="39" t="s">
        <v>213</v>
      </c>
      <c r="D31" s="248"/>
      <c r="E31" s="248"/>
      <c r="F31" s="248"/>
      <c r="G31" s="248"/>
      <c r="H31" s="248"/>
      <c r="I31" s="248"/>
      <c r="J31" s="249"/>
    </row>
    <row r="32" spans="2:13">
      <c r="B32" s="257"/>
      <c r="C32" s="43" t="s">
        <v>13</v>
      </c>
      <c r="D32" s="274"/>
      <c r="E32" s="274"/>
      <c r="F32" s="274"/>
      <c r="G32" s="274"/>
      <c r="H32" s="274"/>
      <c r="I32" s="274"/>
      <c r="J32" s="275"/>
    </row>
    <row r="33" spans="2:10" ht="39" customHeight="1" thickBot="1">
      <c r="B33" s="258"/>
      <c r="C33" s="44" t="s">
        <v>6</v>
      </c>
      <c r="D33" s="299"/>
      <c r="E33" s="299"/>
      <c r="F33" s="299"/>
      <c r="G33" s="299"/>
      <c r="H33" s="299"/>
      <c r="I33" s="299"/>
      <c r="J33" s="300"/>
    </row>
    <row r="34" spans="2:10" s="46" customFormat="1" ht="7.5" customHeight="1" thickBot="1">
      <c r="B34" s="45"/>
      <c r="D34" s="47"/>
      <c r="E34" s="47"/>
      <c r="F34" s="47"/>
      <c r="G34" s="47"/>
      <c r="H34" s="47"/>
      <c r="I34" s="47"/>
    </row>
    <row r="35" spans="2:10" ht="13.5" customHeight="1">
      <c r="B35" s="276" t="s">
        <v>7</v>
      </c>
      <c r="C35" s="34" t="s">
        <v>214</v>
      </c>
      <c r="D35" s="259"/>
      <c r="E35" s="260"/>
      <c r="F35" s="260"/>
      <c r="G35" s="261"/>
      <c r="H35" s="262"/>
      <c r="I35" s="262"/>
      <c r="J35" s="263"/>
    </row>
    <row r="36" spans="2:10" ht="25.5" customHeight="1">
      <c r="B36" s="277"/>
      <c r="C36" s="35" t="s">
        <v>39</v>
      </c>
      <c r="D36" s="264"/>
      <c r="E36" s="265"/>
      <c r="F36" s="265"/>
      <c r="G36" s="266"/>
      <c r="H36" s="48" t="s">
        <v>9</v>
      </c>
      <c r="I36" s="279"/>
      <c r="J36" s="280"/>
    </row>
    <row r="37" spans="2:10" ht="25.5" customHeight="1" thickBot="1">
      <c r="B37" s="278"/>
      <c r="C37" s="49" t="s">
        <v>279</v>
      </c>
      <c r="D37" s="281"/>
      <c r="E37" s="281"/>
      <c r="F37" s="281"/>
      <c r="G37" s="281"/>
      <c r="H37" s="50" t="s">
        <v>8</v>
      </c>
      <c r="I37" s="282"/>
      <c r="J37" s="283"/>
    </row>
    <row r="38" spans="2:10" s="54" customFormat="1" ht="7.5" customHeight="1">
      <c r="B38" s="51"/>
      <c r="C38" s="52"/>
      <c r="D38" s="53"/>
      <c r="E38" s="53"/>
      <c r="F38" s="53"/>
      <c r="G38" s="53"/>
      <c r="H38" s="52"/>
      <c r="I38" s="52"/>
      <c r="J38" s="52"/>
    </row>
    <row r="39" spans="2:10" s="54" customFormat="1" ht="13.5" customHeight="1">
      <c r="B39" s="51"/>
      <c r="C39" s="52"/>
      <c r="D39" s="53"/>
      <c r="E39" s="53"/>
      <c r="F39" s="53"/>
      <c r="G39" s="53"/>
      <c r="H39" s="52"/>
      <c r="I39" s="52"/>
      <c r="J39" s="52"/>
    </row>
    <row r="40" spans="2:10" s="54" customFormat="1" ht="13.5" customHeight="1">
      <c r="B40" s="51"/>
      <c r="C40" s="52"/>
      <c r="D40" s="53"/>
      <c r="E40" s="53"/>
      <c r="F40" s="53"/>
      <c r="G40" s="53"/>
      <c r="H40" s="52"/>
      <c r="I40" s="52"/>
      <c r="J40" s="52"/>
    </row>
    <row r="41" spans="2:10" s="54" customFormat="1" ht="13.5" customHeight="1">
      <c r="B41" s="51"/>
      <c r="C41" s="52"/>
      <c r="D41" s="53"/>
      <c r="E41" s="53"/>
      <c r="F41" s="53"/>
      <c r="G41" s="53"/>
      <c r="H41" s="52"/>
      <c r="I41" s="52"/>
      <c r="J41" s="52"/>
    </row>
    <row r="42" spans="2:10" ht="7.5" customHeight="1" thickBot="1">
      <c r="B42" s="55"/>
    </row>
    <row r="43" spans="2:10" ht="25.5" customHeight="1">
      <c r="B43" s="276" t="s">
        <v>10</v>
      </c>
      <c r="C43" s="312" t="s">
        <v>0</v>
      </c>
      <c r="D43" s="56" t="s">
        <v>25</v>
      </c>
      <c r="E43" s="314" t="s">
        <v>215</v>
      </c>
      <c r="F43" s="315"/>
      <c r="G43" s="315"/>
      <c r="H43" s="316"/>
      <c r="I43" s="220"/>
      <c r="J43" s="317"/>
    </row>
    <row r="44" spans="2:10" ht="25.5" customHeight="1">
      <c r="B44" s="277"/>
      <c r="C44" s="313"/>
      <c r="D44" s="57" t="s">
        <v>26</v>
      </c>
      <c r="E44" s="38" t="s">
        <v>16</v>
      </c>
      <c r="F44" s="58"/>
      <c r="G44" s="38" t="s">
        <v>17</v>
      </c>
      <c r="H44" s="58"/>
      <c r="I44" s="38" t="s">
        <v>18</v>
      </c>
      <c r="J44" s="59"/>
    </row>
    <row r="45" spans="2:10" ht="25.5" customHeight="1">
      <c r="B45" s="277"/>
      <c r="C45" s="39" t="s">
        <v>216</v>
      </c>
      <c r="D45" s="318"/>
      <c r="E45" s="318"/>
      <c r="F45" s="318"/>
      <c r="G45" s="318"/>
      <c r="H45" s="318"/>
      <c r="I45" s="318"/>
      <c r="J45" s="319"/>
    </row>
    <row r="46" spans="2:10" ht="25.5" customHeight="1">
      <c r="B46" s="277"/>
      <c r="C46" s="39" t="s">
        <v>217</v>
      </c>
      <c r="D46" s="284"/>
      <c r="E46" s="285"/>
      <c r="F46" s="320"/>
      <c r="G46" s="60" t="s">
        <v>27</v>
      </c>
      <c r="H46" s="284"/>
      <c r="I46" s="285"/>
      <c r="J46" s="286"/>
    </row>
    <row r="47" spans="2:10" ht="25.5" customHeight="1">
      <c r="B47" s="277"/>
      <c r="C47" s="37" t="s">
        <v>28</v>
      </c>
      <c r="D47" s="287"/>
      <c r="E47" s="287"/>
      <c r="F47" s="287"/>
      <c r="G47" s="288" t="s">
        <v>218</v>
      </c>
      <c r="H47" s="289"/>
      <c r="I47" s="289"/>
      <c r="J47" s="290"/>
    </row>
    <row r="48" spans="2:10" ht="25.5" customHeight="1">
      <c r="B48" s="277"/>
      <c r="C48" s="61" t="s">
        <v>29</v>
      </c>
      <c r="D48" s="287"/>
      <c r="E48" s="287"/>
      <c r="F48" s="287"/>
      <c r="G48" s="291"/>
      <c r="H48" s="292"/>
      <c r="I48" s="292"/>
      <c r="J48" s="293"/>
    </row>
    <row r="49" spans="2:20" ht="25.5" customHeight="1">
      <c r="B49" s="277"/>
      <c r="C49" s="61" t="s">
        <v>30</v>
      </c>
      <c r="D49" s="287"/>
      <c r="E49" s="287"/>
      <c r="F49" s="287"/>
      <c r="G49" s="294"/>
      <c r="H49" s="295"/>
      <c r="I49" s="295"/>
      <c r="J49" s="296"/>
    </row>
    <row r="50" spans="2:20" ht="25.5" customHeight="1">
      <c r="B50" s="277"/>
      <c r="C50" s="37" t="s">
        <v>11</v>
      </c>
      <c r="D50" s="287"/>
      <c r="E50" s="287"/>
      <c r="F50" s="287"/>
      <c r="G50" s="303" t="s">
        <v>219</v>
      </c>
      <c r="H50" s="304"/>
      <c r="I50" s="304"/>
      <c r="J50" s="305"/>
    </row>
    <row r="51" spans="2:20" ht="25.5" customHeight="1" thickBot="1">
      <c r="B51" s="278"/>
      <c r="C51" s="62" t="s">
        <v>14</v>
      </c>
      <c r="D51" s="306"/>
      <c r="E51" s="306"/>
      <c r="F51" s="306"/>
      <c r="G51" s="306"/>
      <c r="H51" s="306"/>
      <c r="I51" s="306"/>
      <c r="J51" s="307"/>
    </row>
    <row r="52" spans="2:20" s="54" customFormat="1" ht="13.5" customHeight="1" thickBot="1">
      <c r="B52" s="51"/>
      <c r="C52" s="63"/>
      <c r="D52" s="64"/>
      <c r="E52" s="64"/>
      <c r="F52" s="64"/>
      <c r="G52" s="64"/>
      <c r="H52" s="64"/>
      <c r="I52" s="64"/>
      <c r="J52" s="64"/>
    </row>
    <row r="53" spans="2:20" ht="65.25" customHeight="1" thickBot="1">
      <c r="B53" s="308" t="s">
        <v>15</v>
      </c>
      <c r="C53" s="309"/>
      <c r="D53" s="310"/>
      <c r="E53" s="310"/>
      <c r="F53" s="310"/>
      <c r="G53" s="310"/>
      <c r="H53" s="310"/>
      <c r="I53" s="310"/>
      <c r="J53" s="311"/>
    </row>
    <row r="54" spans="2:20" s="1" customFormat="1" ht="6" customHeight="1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6"/>
      <c r="P54" s="24"/>
      <c r="Q54" s="24"/>
      <c r="R54" s="24"/>
      <c r="S54" s="24"/>
      <c r="T54" s="24"/>
    </row>
    <row r="55" spans="2:20" s="2" customFormat="1" ht="19.5" customHeight="1">
      <c r="C55" s="302" t="s">
        <v>248</v>
      </c>
      <c r="D55" s="302"/>
      <c r="E55" s="302"/>
      <c r="F55" s="302"/>
      <c r="G55" s="302"/>
      <c r="H55" s="302"/>
      <c r="I55" s="302"/>
      <c r="J55" s="302"/>
      <c r="O55" s="17"/>
    </row>
    <row r="56" spans="2:20" s="67" customFormat="1" ht="18" customHeight="1">
      <c r="B56" s="25"/>
      <c r="C56" s="25" t="s">
        <v>249</v>
      </c>
      <c r="D56" s="25"/>
      <c r="E56" s="25"/>
      <c r="F56" s="25"/>
      <c r="G56" s="69" t="s">
        <v>250</v>
      </c>
      <c r="H56" s="70" t="s">
        <v>251</v>
      </c>
      <c r="I56" s="25"/>
      <c r="J56" s="25"/>
      <c r="O56" s="68"/>
    </row>
  </sheetData>
  <sheetProtection algorithmName="SHA-512" hashValue="35GyGkF6dq0+nqpGzq/jaK1M801oM0cfOIN6SJQ2pt6J18Zg/GQYmNPq4PRYigRvHeZdMZEf+ArEY8W7dnE38Q==" saltValue="HcOf/cqfJuNvxKtlSXiu7g==" spinCount="100000" sheet="1" objects="1" scenarios="1" selectLockedCells="1"/>
  <mergeCells count="47">
    <mergeCell ref="B4:N4"/>
    <mergeCell ref="B5:N5"/>
    <mergeCell ref="C55:J55"/>
    <mergeCell ref="D48:F48"/>
    <mergeCell ref="D49:F49"/>
    <mergeCell ref="D50:F50"/>
    <mergeCell ref="G50:J50"/>
    <mergeCell ref="D51:J51"/>
    <mergeCell ref="B53:C53"/>
    <mergeCell ref="D53:J53"/>
    <mergeCell ref="B43:B51"/>
    <mergeCell ref="C43:C44"/>
    <mergeCell ref="E43:G43"/>
    <mergeCell ref="H43:J43"/>
    <mergeCell ref="D45:J45"/>
    <mergeCell ref="D46:F46"/>
    <mergeCell ref="H46:J46"/>
    <mergeCell ref="D47:F47"/>
    <mergeCell ref="G47:J49"/>
    <mergeCell ref="D30:J30"/>
    <mergeCell ref="D32:J32"/>
    <mergeCell ref="D33:J33"/>
    <mergeCell ref="B35:B37"/>
    <mergeCell ref="D35:E35"/>
    <mergeCell ref="F35:G35"/>
    <mergeCell ref="H35:J35"/>
    <mergeCell ref="D36:E36"/>
    <mergeCell ref="F36:G36"/>
    <mergeCell ref="I36:J36"/>
    <mergeCell ref="D37:G37"/>
    <mergeCell ref="I37:J37"/>
    <mergeCell ref="B1:N2"/>
    <mergeCell ref="D31:J31"/>
    <mergeCell ref="B23:C23"/>
    <mergeCell ref="I23:J23"/>
    <mergeCell ref="B24:I24"/>
    <mergeCell ref="B25:B33"/>
    <mergeCell ref="D25:E25"/>
    <mergeCell ref="F25:G25"/>
    <mergeCell ref="H25:J25"/>
    <mergeCell ref="D26:E26"/>
    <mergeCell ref="F26:G26"/>
    <mergeCell ref="I26:J26"/>
    <mergeCell ref="D27:G27"/>
    <mergeCell ref="I27:J27"/>
    <mergeCell ref="G28:H28"/>
    <mergeCell ref="D29:J29"/>
  </mergeCells>
  <phoneticPr fontId="2"/>
  <dataValidations count="2">
    <dataValidation imeMode="halfKatakana" allowBlank="1" showInputMessage="1" showErrorMessage="1" sqref="D25:G25 D35:G35"/>
    <dataValidation imeMode="off" allowBlank="1" showInputMessage="1" showErrorMessage="1" sqref="B23:C23"/>
  </dataValidations>
  <printOptions horizontalCentered="1"/>
  <pageMargins left="0.62992125984251968" right="0.43307086614173229" top="0.47244094488188981" bottom="0.39370078740157483" header="0.35433070866141736" footer="0.23622047244094491"/>
  <pageSetup paperSize="9" scale="80" orientation="portrait" horizontalDpi="4294967293" r:id="rId1"/>
  <headerFooter alignWithMargins="0">
    <oddHeader>&amp;R&amp;9&amp;F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申込用</vt:lpstr>
      <vt:lpstr>コピー元</vt:lpstr>
      <vt:lpstr>手書用</vt:lpstr>
      <vt:lpstr>コピー元!Print_Area</vt:lpstr>
      <vt:lpstr>手書用!Print_Area</vt:lpstr>
      <vt:lpstr>申込用!Print_Area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</dc:creator>
  <cp:lastModifiedBy>Taiyo02</cp:lastModifiedBy>
  <cp:lastPrinted>2017-01-13T06:36:05Z</cp:lastPrinted>
  <dcterms:created xsi:type="dcterms:W3CDTF">2013-11-10T02:44:43Z</dcterms:created>
  <dcterms:modified xsi:type="dcterms:W3CDTF">2017-08-31T04:04:11Z</dcterms:modified>
</cp:coreProperties>
</file>